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2" tabRatio="644" activeTab="4"/>
  </bookViews>
  <sheets>
    <sheet name="implementation Matrix" sheetId="3" r:id="rId1"/>
    <sheet name="Actors" sheetId="6" r:id="rId2"/>
    <sheet name="NCOP-2 Phys.Scope" sheetId="8" r:id="rId3"/>
    <sheet name="Installation effort" sheetId="11" r:id="rId4"/>
    <sheet name="WP4 - Training requirements" sheetId="10" r:id="rId5"/>
  </sheets>
  <definedNames>
    <definedName name="EURORATE">#REF!</definedName>
    <definedName name="_xlnm.Print_Area" localSheetId="2">'NCOP-2 Phys.Scope'!$B$2:$V$85</definedName>
    <definedName name="TRAINING">'NCOP-2 Phys.Scope'!$C$7:$X$39</definedName>
  </definedNames>
  <calcPr calcId="162913"/>
</workbook>
</file>

<file path=xl/calcChain.xml><?xml version="1.0" encoding="utf-8"?>
<calcChain xmlns="http://schemas.openxmlformats.org/spreadsheetml/2006/main">
  <c r="BD61" i="8" l="1"/>
  <c r="BC61" i="8"/>
  <c r="BB61" i="8"/>
  <c r="BA61" i="8"/>
  <c r="BD60" i="8"/>
  <c r="BC60" i="8"/>
  <c r="BB60" i="8"/>
  <c r="BA60" i="8"/>
  <c r="BD59" i="8"/>
  <c r="BC59" i="8"/>
  <c r="BB59" i="8"/>
  <c r="BA59" i="8"/>
  <c r="BD58" i="8"/>
  <c r="BC58" i="8"/>
  <c r="BB58" i="8"/>
  <c r="BA58" i="8"/>
  <c r="BB57" i="8"/>
  <c r="AC50" i="8" l="1"/>
  <c r="AD50" i="8"/>
  <c r="AE50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AX50" i="8"/>
  <c r="AY50" i="8"/>
  <c r="AZ50" i="8"/>
  <c r="AB50" i="8"/>
  <c r="AC47" i="8"/>
  <c r="AD47" i="8"/>
  <c r="AE47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AB47" i="8"/>
  <c r="AZ48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BA48" i="8" l="1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Y43" i="8"/>
  <c r="AZ43" i="8"/>
  <c r="AB43" i="8"/>
  <c r="AZ44" i="8"/>
  <c r="AY44" i="8"/>
  <c r="AX44" i="8"/>
  <c r="AW44" i="8"/>
  <c r="AV44" i="8"/>
  <c r="AU44" i="8"/>
  <c r="AT44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K6" i="11"/>
  <c r="L6" i="11"/>
  <c r="M6" i="11"/>
  <c r="M7" i="11" s="1"/>
  <c r="N6" i="11"/>
  <c r="N7" i="11" s="1"/>
  <c r="N5" i="11"/>
  <c r="M5" i="11"/>
  <c r="L5" i="11"/>
  <c r="K5" i="11"/>
  <c r="L7" i="11" l="1"/>
  <c r="K7" i="11"/>
  <c r="BA44" i="8"/>
  <c r="H7" i="10"/>
  <c r="I7" i="10"/>
  <c r="H8" i="10"/>
  <c r="I8" i="10"/>
  <c r="H9" i="10"/>
  <c r="I9" i="10"/>
  <c r="H10" i="10"/>
  <c r="I10" i="10"/>
  <c r="H11" i="10"/>
  <c r="I11" i="10"/>
  <c r="H12" i="10"/>
  <c r="I12" i="10"/>
  <c r="H13" i="10"/>
  <c r="I13" i="10"/>
  <c r="H14" i="10"/>
  <c r="I14" i="10"/>
  <c r="I6" i="10"/>
  <c r="H6" i="10"/>
  <c r="W83" i="8"/>
  <c r="X79" i="8"/>
  <c r="W78" i="8"/>
  <c r="W18" i="8"/>
  <c r="W41" i="8" s="1"/>
  <c r="I17" i="10" l="1"/>
  <c r="B8" i="8" l="1"/>
  <c r="B9" i="8" s="1"/>
  <c r="B10" i="8" s="1"/>
  <c r="B11" i="8" s="1"/>
  <c r="B12" i="8" s="1"/>
  <c r="B13" i="8" s="1"/>
  <c r="B15" i="8" s="1"/>
  <c r="B17" i="8" s="1"/>
  <c r="U21" i="8"/>
  <c r="B19" i="8" l="1"/>
  <c r="B20" i="8" s="1"/>
  <c r="B21" i="8" s="1"/>
  <c r="B22" i="8" s="1"/>
  <c r="B23" i="8" s="1"/>
  <c r="B24" i="8" s="1"/>
  <c r="B25" i="8" s="1"/>
  <c r="V39" i="8"/>
  <c r="U39" i="8"/>
  <c r="V38" i="8"/>
  <c r="U38" i="8"/>
  <c r="V37" i="8"/>
  <c r="U37" i="8"/>
  <c r="V35" i="8"/>
  <c r="U35" i="8"/>
  <c r="V34" i="8"/>
  <c r="U34" i="8"/>
  <c r="U28" i="8"/>
  <c r="V28" i="8"/>
  <c r="U29" i="8"/>
  <c r="V29" i="8"/>
  <c r="U30" i="8"/>
  <c r="V30" i="8"/>
  <c r="V27" i="8"/>
  <c r="U27" i="8"/>
  <c r="U8" i="8"/>
  <c r="F7" i="10" s="1"/>
  <c r="V8" i="8"/>
  <c r="G7" i="10" s="1"/>
  <c r="U9" i="8"/>
  <c r="F8" i="10" s="1"/>
  <c r="V9" i="8"/>
  <c r="G8" i="10" s="1"/>
  <c r="U10" i="8"/>
  <c r="F9" i="10" s="1"/>
  <c r="V10" i="8"/>
  <c r="G9" i="10" s="1"/>
  <c r="U11" i="8"/>
  <c r="F10" i="10" s="1"/>
  <c r="V11" i="8"/>
  <c r="G10" i="10" s="1"/>
  <c r="U12" i="8"/>
  <c r="F11" i="10" s="1"/>
  <c r="V12" i="8"/>
  <c r="G11" i="10" s="1"/>
  <c r="U13" i="8"/>
  <c r="F12" i="10" s="1"/>
  <c r="V13" i="8"/>
  <c r="G12" i="10" s="1"/>
  <c r="U15" i="8"/>
  <c r="F13" i="10" s="1"/>
  <c r="V15" i="8"/>
  <c r="G13" i="10" s="1"/>
  <c r="V17" i="8"/>
  <c r="G14" i="10" s="1"/>
  <c r="V18" i="8"/>
  <c r="U19" i="8"/>
  <c r="U20" i="8"/>
  <c r="U22" i="8"/>
  <c r="U23" i="8"/>
  <c r="U24" i="8"/>
  <c r="U25" i="8"/>
  <c r="V7" i="8"/>
  <c r="G6" i="10" s="1"/>
  <c r="U7" i="8"/>
  <c r="F6" i="10" s="1"/>
  <c r="L13" i="10" l="1"/>
  <c r="J13" i="10"/>
  <c r="K13" i="10"/>
  <c r="K11" i="10"/>
  <c r="J11" i="10"/>
  <c r="L11" i="10"/>
  <c r="L9" i="10"/>
  <c r="J9" i="10"/>
  <c r="K9" i="10"/>
  <c r="J7" i="10"/>
  <c r="K7" i="10"/>
  <c r="L7" i="10"/>
  <c r="J6" i="10"/>
  <c r="K6" i="10"/>
  <c r="L6" i="10"/>
  <c r="V84" i="8"/>
  <c r="X18" i="8"/>
  <c r="M12" i="10"/>
  <c r="N12" i="10"/>
  <c r="O12" i="10"/>
  <c r="M10" i="10"/>
  <c r="N10" i="10"/>
  <c r="O10" i="10"/>
  <c r="O8" i="10"/>
  <c r="M8" i="10"/>
  <c r="N8" i="10"/>
  <c r="O6" i="10"/>
  <c r="M6" i="10"/>
  <c r="N6" i="10"/>
  <c r="M14" i="10"/>
  <c r="O14" i="10"/>
  <c r="N14" i="10"/>
  <c r="L12" i="10"/>
  <c r="K12" i="10"/>
  <c r="J12" i="10"/>
  <c r="J10" i="10"/>
  <c r="K10" i="10"/>
  <c r="L10" i="10"/>
  <c r="L8" i="10"/>
  <c r="K8" i="10"/>
  <c r="J8" i="10"/>
  <c r="N13" i="10"/>
  <c r="O13" i="10"/>
  <c r="M13" i="10"/>
  <c r="N11" i="10"/>
  <c r="O11" i="10"/>
  <c r="M11" i="10"/>
  <c r="N9" i="10"/>
  <c r="M9" i="10"/>
  <c r="O9" i="10"/>
  <c r="N7" i="10"/>
  <c r="O7" i="10"/>
  <c r="M7" i="10"/>
  <c r="V41" i="8"/>
  <c r="B27" i="8"/>
  <c r="B28" i="8" s="1"/>
  <c r="B29" i="8" s="1"/>
  <c r="B30" i="8" s="1"/>
  <c r="B34" i="8" s="1"/>
  <c r="B35" i="8" s="1"/>
  <c r="V79" i="8"/>
  <c r="AC68" i="8"/>
  <c r="AC69" i="8" s="1"/>
  <c r="AD68" i="8"/>
  <c r="AD69" i="8" s="1"/>
  <c r="AE68" i="8"/>
  <c r="AE69" i="8" s="1"/>
  <c r="AF68" i="8"/>
  <c r="AF69" i="8" s="1"/>
  <c r="AG68" i="8"/>
  <c r="AG69" i="8" s="1"/>
  <c r="AH68" i="8"/>
  <c r="AH69" i="8" s="1"/>
  <c r="AI68" i="8"/>
  <c r="AI69" i="8" s="1"/>
  <c r="AJ68" i="8"/>
  <c r="AJ69" i="8" s="1"/>
  <c r="AK68" i="8"/>
  <c r="AK69" i="8" s="1"/>
  <c r="AL68" i="8"/>
  <c r="AL69" i="8" s="1"/>
  <c r="AM68" i="8"/>
  <c r="AM69" i="8" s="1"/>
  <c r="AN68" i="8"/>
  <c r="AN69" i="8" s="1"/>
  <c r="AO68" i="8"/>
  <c r="AO69" i="8" s="1"/>
  <c r="AP68" i="8"/>
  <c r="AP69" i="8" s="1"/>
  <c r="AQ68" i="8"/>
  <c r="AQ69" i="8" s="1"/>
  <c r="AR68" i="8"/>
  <c r="AR69" i="8" s="1"/>
  <c r="AS68" i="8"/>
  <c r="AS69" i="8" s="1"/>
  <c r="AT68" i="8"/>
  <c r="AT69" i="8" s="1"/>
  <c r="AU68" i="8"/>
  <c r="AU69" i="8" s="1"/>
  <c r="AV68" i="8"/>
  <c r="AV69" i="8" s="1"/>
  <c r="AW68" i="8"/>
  <c r="AW69" i="8" s="1"/>
  <c r="AX68" i="8"/>
  <c r="AX69" i="8" s="1"/>
  <c r="AY68" i="8"/>
  <c r="AY69" i="8" s="1"/>
  <c r="AZ68" i="8"/>
  <c r="AZ69" i="8" s="1"/>
  <c r="AB68" i="8"/>
  <c r="AB69" i="8" s="1"/>
  <c r="X41" i="8" l="1"/>
  <c r="X84" i="8"/>
  <c r="B37" i="8"/>
  <c r="B38" i="8" s="1"/>
  <c r="B39" i="8" s="1"/>
  <c r="B41" i="8" s="1"/>
  <c r="BB52" i="8" l="1"/>
  <c r="BB53" i="8"/>
  <c r="BB62" i="8"/>
  <c r="BD54" i="8" l="1"/>
  <c r="BD55" i="8"/>
  <c r="BD56" i="8"/>
  <c r="BD63" i="8"/>
  <c r="BD64" i="8"/>
  <c r="BD65" i="8"/>
  <c r="BD66" i="8"/>
  <c r="BD53" i="8"/>
  <c r="BB66" i="8"/>
  <c r="BC66" i="8"/>
  <c r="BB63" i="8"/>
  <c r="BC63" i="8"/>
  <c r="BB64" i="8"/>
  <c r="BC64" i="8"/>
  <c r="BB65" i="8"/>
  <c r="BC65" i="8"/>
  <c r="BC56" i="8"/>
  <c r="BB56" i="8"/>
  <c r="BC55" i="8"/>
  <c r="BB55" i="8"/>
  <c r="BC54" i="8"/>
  <c r="BB54" i="8"/>
  <c r="BC53" i="8"/>
  <c r="R18" i="8" l="1"/>
  <c r="U18" i="8" s="1"/>
  <c r="U83" i="8" s="1"/>
  <c r="Q18" i="8"/>
  <c r="P18" i="8"/>
  <c r="BA66" i="8"/>
  <c r="BA65" i="8"/>
  <c r="BA64" i="8"/>
  <c r="BA63" i="8"/>
  <c r="AA41" i="8"/>
  <c r="AC45" i="8" l="1"/>
  <c r="AC46" i="8" s="1"/>
  <c r="AD45" i="8"/>
  <c r="AD46" i="8" s="1"/>
  <c r="AE45" i="8"/>
  <c r="AE46" i="8" s="1"/>
  <c r="AF45" i="8"/>
  <c r="AF46" i="8" s="1"/>
  <c r="AG45" i="8"/>
  <c r="AG46" i="8" s="1"/>
  <c r="AH45" i="8"/>
  <c r="AH46" i="8" s="1"/>
  <c r="AI45" i="8"/>
  <c r="AI46" i="8" s="1"/>
  <c r="AJ45" i="8"/>
  <c r="AJ46" i="8" s="1"/>
  <c r="AK45" i="8"/>
  <c r="AK46" i="8" s="1"/>
  <c r="AL45" i="8"/>
  <c r="AL46" i="8" s="1"/>
  <c r="AM45" i="8"/>
  <c r="AM46" i="8" s="1"/>
  <c r="AN45" i="8"/>
  <c r="AN46" i="8" s="1"/>
  <c r="AO45" i="8"/>
  <c r="AO46" i="8" s="1"/>
  <c r="AP45" i="8"/>
  <c r="AP46" i="8" s="1"/>
  <c r="AQ45" i="8"/>
  <c r="AQ46" i="8" s="1"/>
  <c r="AR45" i="8"/>
  <c r="AR46" i="8" s="1"/>
  <c r="AS45" i="8"/>
  <c r="AS46" i="8" s="1"/>
  <c r="AT45" i="8"/>
  <c r="AT46" i="8" s="1"/>
  <c r="AU45" i="8"/>
  <c r="AU46" i="8" s="1"/>
  <c r="AV45" i="8"/>
  <c r="AV46" i="8" s="1"/>
  <c r="AW45" i="8"/>
  <c r="AW46" i="8" s="1"/>
  <c r="AX45" i="8"/>
  <c r="AX46" i="8" s="1"/>
  <c r="AY45" i="8"/>
  <c r="AY46" i="8" s="1"/>
  <c r="AZ45" i="8"/>
  <c r="AZ46" i="8" s="1"/>
  <c r="AB45" i="8"/>
  <c r="AB46" i="8" s="1"/>
  <c r="Z41" i="8"/>
  <c r="H41" i="8"/>
  <c r="G41" i="8"/>
  <c r="AC49" i="8"/>
  <c r="AD49" i="8"/>
  <c r="AE49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AB49" i="8"/>
  <c r="BA45" i="8" l="1"/>
  <c r="BA43" i="8"/>
  <c r="BA50" i="8"/>
  <c r="BA46" i="8" l="1"/>
  <c r="BA47" i="8"/>
  <c r="BA49" i="8"/>
  <c r="R17" i="8" l="1"/>
  <c r="U17" i="8" s="1"/>
  <c r="L19" i="8"/>
  <c r="L17" i="8"/>
  <c r="U78" i="8" l="1"/>
  <c r="F14" i="10"/>
  <c r="U41" i="8"/>
  <c r="BA56" i="8"/>
  <c r="BA55" i="8"/>
  <c r="BA54" i="8"/>
  <c r="BA53" i="8"/>
  <c r="J14" i="10" l="1"/>
  <c r="L14" i="10"/>
  <c r="K14" i="10"/>
  <c r="G17" i="10"/>
  <c r="P17" i="8"/>
  <c r="P9" i="8"/>
  <c r="P8" i="8"/>
  <c r="Q17" i="8"/>
  <c r="Q7" i="8" l="1"/>
  <c r="Q8" i="8"/>
  <c r="Q9" i="8"/>
  <c r="Q10" i="8"/>
  <c r="Q11" i="8"/>
  <c r="Q12" i="8"/>
  <c r="Q13" i="8"/>
  <c r="Q15" i="8"/>
  <c r="P10" i="8"/>
  <c r="P11" i="8"/>
  <c r="P12" i="8"/>
  <c r="P13" i="8"/>
  <c r="P15" i="8"/>
  <c r="P7" i="8"/>
  <c r="N95" i="8"/>
  <c r="N21" i="8" l="1"/>
  <c r="M21" i="8"/>
  <c r="O18" i="8"/>
  <c r="N18" i="8"/>
  <c r="M18" i="8"/>
  <c r="P77" i="8"/>
  <c r="Q77" i="8"/>
  <c r="N23" i="8"/>
  <c r="M23" i="8"/>
  <c r="N25" i="8"/>
  <c r="M25" i="8"/>
  <c r="Q30" i="8"/>
  <c r="M27" i="8"/>
  <c r="N28" i="8"/>
  <c r="O29" i="8"/>
  <c r="Q27" i="8"/>
  <c r="N7" i="8"/>
  <c r="O19" i="8"/>
  <c r="N17" i="8"/>
  <c r="N19" i="8"/>
  <c r="M17" i="8"/>
  <c r="O17" i="8"/>
  <c r="M19" i="8"/>
  <c r="M20" i="8"/>
  <c r="M22" i="8"/>
  <c r="N27" i="8"/>
  <c r="O28" i="8"/>
  <c r="M30" i="8"/>
  <c r="N20" i="8"/>
  <c r="N22" i="8"/>
  <c r="O27" i="8"/>
  <c r="M29" i="8"/>
  <c r="N30" i="8"/>
  <c r="M28" i="8"/>
  <c r="N29" i="8"/>
  <c r="O30" i="8"/>
  <c r="N15" i="8"/>
  <c r="N12" i="8"/>
  <c r="N10" i="8"/>
  <c r="N8" i="8"/>
  <c r="M15" i="8"/>
  <c r="M11" i="8"/>
  <c r="O7" i="8"/>
  <c r="O15" i="8"/>
  <c r="O13" i="8"/>
  <c r="O12" i="8"/>
  <c r="O11" i="8"/>
  <c r="O10" i="8"/>
  <c r="O9" i="8"/>
  <c r="O8" i="8"/>
  <c r="N13" i="8"/>
  <c r="N11" i="8"/>
  <c r="N9" i="8"/>
  <c r="M7" i="8"/>
  <c r="M13" i="8"/>
  <c r="M12" i="8"/>
  <c r="M10" i="8"/>
  <c r="M9" i="8"/>
  <c r="M8" i="8"/>
  <c r="Q28" i="8"/>
  <c r="Q29" i="8"/>
  <c r="P30" i="8"/>
  <c r="P29" i="8"/>
  <c r="P28" i="8"/>
  <c r="P27" i="8"/>
  <c r="S21" i="8" l="1"/>
  <c r="Q72" i="8"/>
  <c r="M72" i="8"/>
  <c r="M77" i="8"/>
  <c r="S18" i="8"/>
  <c r="M82" i="8"/>
  <c r="N77" i="8"/>
  <c r="N72" i="8"/>
  <c r="N82" i="8"/>
  <c r="P82" i="8"/>
  <c r="O77" i="8"/>
  <c r="O72" i="8"/>
  <c r="Q82" i="8"/>
  <c r="P72" i="8"/>
  <c r="O82" i="8"/>
  <c r="S9" i="8"/>
  <c r="S28" i="8"/>
  <c r="S13" i="8"/>
  <c r="S8" i="8"/>
  <c r="S19" i="8"/>
  <c r="S15" i="8"/>
  <c r="S27" i="8"/>
  <c r="S7" i="8"/>
  <c r="S10" i="8"/>
  <c r="S22" i="8"/>
  <c r="S17" i="8"/>
  <c r="S12" i="8"/>
  <c r="S29" i="8"/>
  <c r="S30" i="8"/>
  <c r="S20" i="8"/>
  <c r="S11" i="8"/>
</calcChain>
</file>

<file path=xl/comments1.xml><?xml version="1.0" encoding="utf-8"?>
<comments xmlns="http://schemas.openxmlformats.org/spreadsheetml/2006/main">
  <authors>
    <author>Author</author>
  </authors>
  <commentList>
    <comment ref="R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wks per JTF, so 6 in total</t>
        </r>
      </text>
    </comment>
    <comment ref="T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per JTF HQ, so 2 in total
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per JTF HQ</t>
        </r>
      </text>
    </comment>
    <comment ref="X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per JTF HQ
</t>
        </r>
      </text>
    </comment>
    <comment ref="R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wk per node, so 6 in total</t>
        </r>
      </text>
    </comment>
    <comment ref="R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wks per node, so 6 in total
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per activation, so 3 in total
</t>
        </r>
      </text>
    </comment>
    <comment ref="R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wk per node, so 3 in total</t>
        </r>
      </text>
    </comment>
    <comment ref="T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per activation, so 3 in total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wk per node, so 3 in total</t>
        </r>
      </text>
    </comment>
    <comment ref="T2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per activation, so 3 in total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wk per node, so 3 in total</t>
        </r>
      </text>
    </comment>
    <comment ref="T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per activation, so 3 in total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wk per node, so 3 in total</t>
        </r>
      </text>
    </comment>
    <comment ref="BB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Fixed = operational + technical (under NCIA Test&amp;Dev status) sites</t>
        </r>
      </text>
    </comment>
  </commentList>
</comments>
</file>

<file path=xl/sharedStrings.xml><?xml version="1.0" encoding="utf-8"?>
<sst xmlns="http://schemas.openxmlformats.org/spreadsheetml/2006/main" count="757" uniqueCount="351">
  <si>
    <t>Mission dependent</t>
  </si>
  <si>
    <t>Installation</t>
  </si>
  <si>
    <t>Availability</t>
  </si>
  <si>
    <t>Operational node using NCOP</t>
  </si>
  <si>
    <t>Location of operational node</t>
  </si>
  <si>
    <t>Security Domain</t>
  </si>
  <si>
    <t>Location of installation</t>
  </si>
  <si>
    <t>More information as per SID</t>
  </si>
  <si>
    <t>Operational usage by NCS.</t>
  </si>
  <si>
    <t>Operational usage in support of AGS.</t>
  </si>
  <si>
    <t>Data exchanges compliant to AGS TA.</t>
  </si>
  <si>
    <t>Provide standing ready to deploy capability.</t>
  </si>
  <si>
    <t>Demonstration, simulation, information for leaders &amp; nations.</t>
  </si>
  <si>
    <t>Internet</t>
  </si>
  <si>
    <t>1 installation on public available network.</t>
  </si>
  <si>
    <t>Training capability for NCISS.</t>
  </si>
  <si>
    <t>NCISS</t>
  </si>
  <si>
    <t>NCISS locations.</t>
  </si>
  <si>
    <t>Training capability for NS users.</t>
  </si>
  <si>
    <t>Any NS user</t>
  </si>
  <si>
    <t>Any location of NS users</t>
  </si>
  <si>
    <t>HQ training.</t>
  </si>
  <si>
    <t>JWC, JFTC</t>
  </si>
  <si>
    <t>JWC &amp; JFTC locations</t>
  </si>
  <si>
    <t>Described in reference, mostly comprehends INC1 BL availability.
MIR deployment to support 2 parallel missions in distinct dedicated networks.</t>
  </si>
  <si>
    <t>Standalone training instance
Under consideration</t>
  </si>
  <si>
    <t>Centralized training instance
Under consideration</t>
  </si>
  <si>
    <t>-NATO NS WAN
-Dedicated mission network</t>
  </si>
  <si>
    <t>Purpose of NCOP usage</t>
  </si>
  <si>
    <t>Sigonella Air Base, ITA
Mission Dependent</t>
  </si>
  <si>
    <t>Stavanger, NOR
Bydgoszcs, POL</t>
  </si>
  <si>
    <t>NATO NS WAN</t>
  </si>
  <si>
    <t>Any NATO location with PAN access</t>
  </si>
  <si>
    <t>Test and validation, reference environment</t>
  </si>
  <si>
    <t>NCIA Centralised Support</t>
  </si>
  <si>
    <t>The Hague, NLD</t>
  </si>
  <si>
    <t>NCIA The Hague</t>
  </si>
  <si>
    <t>Described in reference, mostly comprehends INC1 BL availability.</t>
  </si>
  <si>
    <t>Instances</t>
  </si>
  <si>
    <t>3 ITM
2 MIR</t>
  </si>
  <si>
    <t>1 MOB</t>
  </si>
  <si>
    <t>NCIA PAN Data Center</t>
  </si>
  <si>
    <t>ITM Data center</t>
  </si>
  <si>
    <t>Dedicated mission network</t>
  </si>
  <si>
    <t>Dif with inc1</t>
  </si>
  <si>
    <t>+MOB</t>
  </si>
  <si>
    <t>+1</t>
  </si>
  <si>
    <t>+1 JWC
+1 JFTC</t>
  </si>
  <si>
    <t>Same</t>
  </si>
  <si>
    <t>+2 ITM
+2 MIR
-5 (all ACO sites, excluding LP)</t>
  </si>
  <si>
    <t>Sigonella Air Base, ITA
Mission dependent</t>
  </si>
  <si>
    <t>NU</t>
  </si>
  <si>
    <t>NU
NATO NS WAN</t>
  </si>
  <si>
    <t xml:space="preserve">NU </t>
  </si>
  <si>
    <t>NU Standalone</t>
  </si>
  <si>
    <t>COP users and information managers</t>
  </si>
  <si>
    <t>Situation dependent</t>
  </si>
  <si>
    <t>non-NATO troop-contributing nations staff</t>
  </si>
  <si>
    <t>NATO nations staff</t>
  </si>
  <si>
    <t>NCOP SMEs and NCOP trainers</t>
  </si>
  <si>
    <t>NCI Agency - The Hague, NED
NCISS - Latina, ITA
JFTC - Bydgoszcz, POL
JWC - Stavanger, NOR</t>
  </si>
  <si>
    <t xml:space="preserve">staff of training and support facilities </t>
  </si>
  <si>
    <t>COP users only</t>
  </si>
  <si>
    <t>CAOC-U, Uedem, DEU
CAOC-T, Torrejon, SPA</t>
  </si>
  <si>
    <t>NCS units users at the tactical level</t>
  </si>
  <si>
    <t>COP owner</t>
  </si>
  <si>
    <t>HQ JFC Brunssum
HQ JFC Naples
JTF HQ</t>
  </si>
  <si>
    <t xml:space="preserve">JFC Commander, or JTF Commander </t>
  </si>
  <si>
    <t>national commands users</t>
  </si>
  <si>
    <t>NFS entities users</t>
  </si>
  <si>
    <t>NATO Response Force (NRF) users</t>
  </si>
  <si>
    <t>HQ AIRCOM, Ramstein, DEU
HQ MARCOM, Northwood, GBR
HQ LANDCOM, Izmir, TUR
AGS MOB, Sigonella, ITA</t>
  </si>
  <si>
    <t>Operational Component users</t>
  </si>
  <si>
    <t>HQ JFC Brunssum, NED
HQ JFC Naples, ITA</t>
  </si>
  <si>
    <t>Operational Joint users</t>
  </si>
  <si>
    <t>CCOMC, Mons, BEL</t>
  </si>
  <si>
    <t>Strategic users</t>
  </si>
  <si>
    <t>Roles</t>
  </si>
  <si>
    <t>Op Node</t>
  </si>
  <si>
    <t>Actors</t>
  </si>
  <si>
    <t>JTF HQ
JLSG
Deployed Component Commands [e.g. JFACC or LCC)</t>
  </si>
  <si>
    <t>HQ involved in: 
-NRF in preparation
-NRF in stand by
-MJO1
Involved HQ, according to MC593/1, table F-2
JTF HQ
JLSG HQ
JFACC
MCC
LCC
SOCC</t>
  </si>
  <si>
    <r>
      <t xml:space="preserve">NCISG locations
1 NSB, Wesel DEU
2 NSB, Grazzianise, ITA
3 NSB, Bydgoszcz, POL
-DCIS locations of deployed environments - exact location mission dependent
</t>
    </r>
    <r>
      <rPr>
        <sz val="10"/>
        <color rgb="FFFF0000"/>
        <rFont val="Calibri"/>
        <family val="2"/>
        <scheme val="minor"/>
      </rPr>
      <t/>
    </r>
  </si>
  <si>
    <t>Requirements</t>
  </si>
  <si>
    <t>Data Centers</t>
  </si>
  <si>
    <t>EN</t>
  </si>
  <si>
    <t>Size</t>
  </si>
  <si>
    <t>DC-1</t>
  </si>
  <si>
    <t>DC-2</t>
  </si>
  <si>
    <t>N.</t>
  </si>
  <si>
    <t>Abbrev.</t>
  </si>
  <si>
    <t>Name</t>
  </si>
  <si>
    <t>Location</t>
  </si>
  <si>
    <t>BEL</t>
  </si>
  <si>
    <t>ITA</t>
  </si>
  <si>
    <t>TUR</t>
  </si>
  <si>
    <t>NS</t>
  </si>
  <si>
    <t>MS</t>
  </si>
  <si>
    <t>NLD</t>
  </si>
  <si>
    <t>L</t>
  </si>
  <si>
    <t>LANDCOM HQ</t>
  </si>
  <si>
    <t>AIRCOM HQ</t>
  </si>
  <si>
    <t>DEU</t>
  </si>
  <si>
    <t>S</t>
  </si>
  <si>
    <t>MARCOM HQ</t>
  </si>
  <si>
    <t>GBR</t>
  </si>
  <si>
    <t>JFTC HQ</t>
  </si>
  <si>
    <t>POL</t>
  </si>
  <si>
    <t>M</t>
  </si>
  <si>
    <t>JWC HQ</t>
  </si>
  <si>
    <t>NOR</t>
  </si>
  <si>
    <t>LCC</t>
  </si>
  <si>
    <t>depl</t>
  </si>
  <si>
    <t>JTF HQ</t>
  </si>
  <si>
    <t>SOCC</t>
  </si>
  <si>
    <t>NCISS HQ</t>
  </si>
  <si>
    <t>NLD/BEL</t>
  </si>
  <si>
    <t>NCIA Integr. Test &amp; Develop. System</t>
  </si>
  <si>
    <t>various</t>
  </si>
  <si>
    <t>User (min-max)</t>
  </si>
  <si>
    <t>M - Medium</t>
  </si>
  <si>
    <t>L - Large</t>
  </si>
  <si>
    <t>S - Small</t>
  </si>
  <si>
    <t>DCM LCC</t>
  </si>
  <si>
    <t>DCIS/DCM</t>
  </si>
  <si>
    <t>DCM JTF</t>
  </si>
  <si>
    <t>DCM JFACC</t>
  </si>
  <si>
    <t>MCC</t>
  </si>
  <si>
    <t>JFACC</t>
  </si>
  <si>
    <t>JFC-BS HQ</t>
  </si>
  <si>
    <t>JFC-NP HQ</t>
  </si>
  <si>
    <t>SN</t>
  </si>
  <si>
    <t>SACT HQ</t>
  </si>
  <si>
    <t>USA</t>
  </si>
  <si>
    <t>JLSG HQ</t>
  </si>
  <si>
    <t>n/a</t>
  </si>
  <si>
    <t>DCM
JLSG</t>
  </si>
  <si>
    <t>Legend</t>
  </si>
  <si>
    <t>10-50</t>
  </si>
  <si>
    <t>100-300</t>
  </si>
  <si>
    <t>REFSYS</t>
  </si>
  <si>
    <t>DEV</t>
  </si>
  <si>
    <t>NCIA Reference System</t>
  </si>
  <si>
    <t>50-150</t>
  </si>
  <si>
    <t>DCM SOCC</t>
  </si>
  <si>
    <t>Users</t>
  </si>
  <si>
    <t>Up to 50 users</t>
  </si>
  <si>
    <t>Up to 150 users</t>
  </si>
  <si>
    <t>Up to 300 users</t>
  </si>
  <si>
    <t>Over 1000 users</t>
  </si>
  <si>
    <t>SN - Single Node</t>
  </si>
  <si>
    <t>HA - High Availability Node</t>
  </si>
  <si>
    <t>AGS MOB</t>
  </si>
  <si>
    <t>AGS XGCS</t>
  </si>
  <si>
    <t>AGS</t>
  </si>
  <si>
    <t>IVV</t>
  </si>
  <si>
    <t>NCOP2 Configurations</t>
  </si>
  <si>
    <t>SC - Scaled (Medium) Node</t>
  </si>
  <si>
    <t>Yes</t>
  </si>
  <si>
    <t>No</t>
  </si>
  <si>
    <t>DEMO</t>
  </si>
  <si>
    <t>AGS nodes</t>
  </si>
  <si>
    <t>XL - Extra Large Scale Node</t>
  </si>
  <si>
    <t>Training</t>
  </si>
  <si>
    <t>Basic user</t>
  </si>
  <si>
    <t>Advanced user</t>
  </si>
  <si>
    <t>Contributor</t>
  </si>
  <si>
    <t>Cop Manager</t>
  </si>
  <si>
    <t>Course</t>
  </si>
  <si>
    <t>MAF/MIR</t>
  </si>
  <si>
    <t xml:space="preserve">NCOP Advanced User </t>
  </si>
  <si>
    <t xml:space="preserve">NCOP Contributor </t>
  </si>
  <si>
    <t xml:space="preserve">COP Manager </t>
  </si>
  <si>
    <t>Functional Admin</t>
  </si>
  <si>
    <t>Combined User Training</t>
  </si>
  <si>
    <t>Ratio per site</t>
  </si>
  <si>
    <t>Fixed users</t>
  </si>
  <si>
    <t>Combined User Courses</t>
  </si>
  <si>
    <t>Total</t>
  </si>
  <si>
    <t>Ratio per site drives the number of roles in the main table</t>
  </si>
  <si>
    <t>Number of courses estimated by NCOP-2 TL</t>
  </si>
  <si>
    <t xml:space="preserve">Estimated </t>
  </si>
  <si>
    <t>Weeks</t>
  </si>
  <si>
    <t>Calculated</t>
  </si>
  <si>
    <t>Calculated blocks is based on ROUNDED numbers per course</t>
  </si>
  <si>
    <t>User Roles</t>
  </si>
  <si>
    <t>1/2d blocks</t>
  </si>
  <si>
    <t>NCOP General User</t>
  </si>
  <si>
    <t>PRT</t>
  </si>
  <si>
    <t>Combined COP/FAS Manager Course</t>
  </si>
  <si>
    <t>Combined COP/FAS Manager Training</t>
  </si>
  <si>
    <t>Combined User Courses (per BL)</t>
  </si>
  <si>
    <t>Combined COP/FAS Manager Courses (per BL)</t>
  </si>
  <si>
    <t>System Administrator Courses (per BL)</t>
  </si>
  <si>
    <t>Organisational Nodes</t>
  </si>
  <si>
    <t>NCIA Independent Verification and Validation System</t>
  </si>
  <si>
    <t>XL</t>
  </si>
  <si>
    <t>Configuration</t>
  </si>
  <si>
    <t>Organisation (Size)</t>
  </si>
  <si>
    <t>SC</t>
  </si>
  <si>
    <t>HA</t>
  </si>
  <si>
    <t>SN - Single Node configuration</t>
  </si>
  <si>
    <t>SC - Scaled (Medium) Node configuration</t>
  </si>
  <si>
    <t>HA - High Availability Node configuration</t>
  </si>
  <si>
    <t>XL - Extra Large Scale Node config. (for MIR/DC)</t>
  </si>
  <si>
    <t>Fixed Installation Nodes</t>
  </si>
  <si>
    <t>Deployable Installation Nodes</t>
  </si>
  <si>
    <t>Alliance Ground Surveillance TGGS(2), MGGS(4)</t>
  </si>
  <si>
    <t>AGS Core</t>
  </si>
  <si>
    <t>DC-3
&gt;2019</t>
  </si>
  <si>
    <t>AGS
TGGS
MGGS</t>
  </si>
  <si>
    <t>DCM  Ref-Sys</t>
  </si>
  <si>
    <t xml:space="preserve">-ITM core services data center locations for static environment
-In static MIRs – assumed to be location of subsite level.
</t>
  </si>
  <si>
    <t>All strategic, operational and component levels of NCS:
SHAPE
HQ JFC Brunssum
HQ JFC Naples
HQ AIRCOM
HQ MARCOM
HQ LANDCOM
Strategic command:
HQ SACT
NRF Stand-by and Prep in garrison:
JTF HQ
JLSG</t>
  </si>
  <si>
    <t>Casteau, BEL
Brunssum, NLD
Lago Patria, ITA
Ramstein, DEU
Northwood, GBR
Izmir, TUR
Brunssum, NLD
Norfolk, USA</t>
  </si>
  <si>
    <t>AGS MOB
AGS TGGS and MGGS</t>
  </si>
  <si>
    <t xml:space="preserve">6 for NFR in preparation
6 for NFR in stand by
6 for MJO1
</t>
  </si>
  <si>
    <t>During Exercise</t>
  </si>
  <si>
    <t>2 JWC per DC
2 JFTC per DC</t>
  </si>
  <si>
    <t>NATO CIS School / Training capability</t>
  </si>
  <si>
    <t>6 NRF P
6 NRF SB
6 MJO1
1 Spare
1 Ref</t>
  </si>
  <si>
    <t>+5 NRF P
+5 NRF SB
+6 MJO1
+1 Spare
+1 Ref</t>
  </si>
  <si>
    <t>NU
MS
NATO NS WAN</t>
  </si>
  <si>
    <t>1 Test (per conf.)
3 IV&amp;V
1 Ref (per conf.)</t>
  </si>
  <si>
    <t>Joint Logistics Support Group HQ 
(3x = prep, standby, MJO1)</t>
  </si>
  <si>
    <t>NATO Demonstration system</t>
  </si>
  <si>
    <t>Activations</t>
  </si>
  <si>
    <t>MIR 
DC-1</t>
  </si>
  <si>
    <t>NCOP 
Inc 1</t>
  </si>
  <si>
    <t>Estimated
users</t>
  </si>
  <si>
    <t>MIR
DC-2</t>
  </si>
  <si>
    <t>NRF</t>
  </si>
  <si>
    <t>MJO1</t>
  </si>
  <si>
    <t>per
Organisational Node</t>
  </si>
  <si>
    <t>MARCOM</t>
  </si>
  <si>
    <t>LANDCOM</t>
  </si>
  <si>
    <t>Shared installation</t>
  </si>
  <si>
    <t>Main installation</t>
  </si>
  <si>
    <t>Regular installation</t>
  </si>
  <si>
    <t>Core</t>
  </si>
  <si>
    <t>Core capability</t>
  </si>
  <si>
    <t>Latina, ITA
or Oeiras, PRT (after 2018)</t>
  </si>
  <si>
    <t>Add</t>
  </si>
  <si>
    <t>BMD Function</t>
  </si>
  <si>
    <t>JFAC NFS</t>
  </si>
  <si>
    <t>BMD - ITB</t>
  </si>
  <si>
    <t>Joint Force Air Component - NFS</t>
  </si>
  <si>
    <t>NCIA Integrated Test Bed for BMD</t>
  </si>
  <si>
    <t>Tactical C2 (DARS)</t>
  </si>
  <si>
    <t>Deployable ARS</t>
  </si>
  <si>
    <t>AIR COM</t>
  </si>
  <si>
    <t>X</t>
  </si>
  <si>
    <t>TOTAL - Core installations</t>
  </si>
  <si>
    <t>TOTAL - Additional installations</t>
  </si>
  <si>
    <t>TOTAL - Core logical instances</t>
  </si>
  <si>
    <t>TOTAL - Additional logical instances</t>
  </si>
  <si>
    <t>Dedicated installation</t>
  </si>
  <si>
    <t>CTC</t>
  </si>
  <si>
    <t>WP4</t>
  </si>
  <si>
    <t>WP7</t>
  </si>
  <si>
    <t>Joint Task Force HQ (1x =  MJO1)</t>
  </si>
  <si>
    <t>Total trainees (Bi-SC AIS + BMD) - WP4</t>
  </si>
  <si>
    <t>Total trainees (Bi-SC AIT + BMD) - WP7</t>
  </si>
  <si>
    <t>Training - WP1</t>
  </si>
  <si>
    <t>Refresher courses (BL1 -&gt; BL2)  NOT NEEDED</t>
  </si>
  <si>
    <t>Trainees</t>
  </si>
  <si>
    <t>Courses</t>
  </si>
  <si>
    <t>Operational Trainer Courses (per BL)</t>
  </si>
  <si>
    <t>NATO Centralised Targeting Centre</t>
  </si>
  <si>
    <t>Installation effort</t>
  </si>
  <si>
    <t>Installation (md)</t>
  </si>
  <si>
    <t>Site survey (md)</t>
  </si>
  <si>
    <t>Deployable</t>
  </si>
  <si>
    <t>Fixed</t>
  </si>
  <si>
    <t>Number of trainers per 1/2 day block = 2</t>
  </si>
  <si>
    <t>Test crew training (per BL)</t>
  </si>
  <si>
    <t>Preparation time per training: 3 days</t>
  </si>
  <si>
    <t>Travel time per training: 2 days</t>
  </si>
  <si>
    <t>Support installation</t>
  </si>
  <si>
    <t>XTD Storage nodes</t>
  </si>
  <si>
    <t>Support nodes</t>
  </si>
  <si>
    <t>ARC GIS</t>
  </si>
  <si>
    <t>Weight factor</t>
  </si>
  <si>
    <t>HQ Allied Joint Force Command Brunssum</t>
  </si>
  <si>
    <t>HQ Allied Joint Force Command Naples</t>
  </si>
  <si>
    <t>AGS Main Operating Base</t>
  </si>
  <si>
    <t>HQ Allied Land Command, Izmir</t>
  </si>
  <si>
    <t>HQ Allied Air Command, Ramstein</t>
  </si>
  <si>
    <t>HQ Allied Maritime Command, Northwood</t>
  </si>
  <si>
    <t>Joint Force Training Centre, Bydgoszcz</t>
  </si>
  <si>
    <t>Joint Warfare Centre, Stavanger</t>
  </si>
  <si>
    <t>HQ Supreme Allied Command Transformation (ACT), Norfolk</t>
  </si>
  <si>
    <t>Joint Task Force HQ (NRF 2x = prep, standby)</t>
  </si>
  <si>
    <t>Land Component Command (2 NRF, MJO1)</t>
  </si>
  <si>
    <t>Maritime Component Command (2 NRF, MJO1)</t>
  </si>
  <si>
    <t>Joint Force Air Component Command (2 NRF, MJO1)</t>
  </si>
  <si>
    <t>Special Ops Component Command (2 NRF, MJO1)</t>
  </si>
  <si>
    <t>NCOP Inc 2</t>
  </si>
  <si>
    <t>Core
(WP4)</t>
  </si>
  <si>
    <t>Add
(WP7)</t>
  </si>
  <si>
    <t>TOTAL - Distinct installation (Core + Add)</t>
  </si>
  <si>
    <t>TOTAL - Logical instances (Core + Add)</t>
  </si>
  <si>
    <t>Total nodes - WP4</t>
  </si>
  <si>
    <t>Total nodes - WP7</t>
  </si>
  <si>
    <t>Total node table</t>
  </si>
  <si>
    <t>Difference between configuration types and node table</t>
  </si>
  <si>
    <t>Provided NCOP-2 Courses 
(per BL, per org. node)</t>
  </si>
  <si>
    <t>CAOC (BMDOC Backup)</t>
  </si>
  <si>
    <t>Allied Combined Air Operations Centre, Uedem</t>
  </si>
  <si>
    <t>Allied Combined Air Operations Centre, Torrejon</t>
  </si>
  <si>
    <t>ESP</t>
  </si>
  <si>
    <t>SHAPE Comprehensive Crisis and Operations Management Centre and BMD Coordination Cell, Mons</t>
  </si>
  <si>
    <t>Estimated</t>
  </si>
  <si>
    <t>Total BL1</t>
  </si>
  <si>
    <t>Total per BL1</t>
  </si>
  <si>
    <t>Total BL2</t>
  </si>
  <si>
    <t>Provided NCOP-2 Courses
BL1</t>
  </si>
  <si>
    <t>Provided NCOP-2 Courses
BL2</t>
  </si>
  <si>
    <t>BL1</t>
  </si>
  <si>
    <t>BL2</t>
  </si>
  <si>
    <t>Per instructor</t>
  </si>
  <si>
    <t>Training days</t>
  </si>
  <si>
    <t>Prep days</t>
  </si>
  <si>
    <t>Travel days</t>
  </si>
  <si>
    <t>Training Days</t>
  </si>
  <si>
    <t>Combined User</t>
  </si>
  <si>
    <t>COP/FAS Mngr</t>
  </si>
  <si>
    <t>4.2.1.5</t>
  </si>
  <si>
    <t>SHAPE (CCOMC)</t>
  </si>
  <si>
    <t>SHAPE Comprehensive Crisis and Operations Management Centre</t>
  </si>
  <si>
    <t>4.2.2.5</t>
  </si>
  <si>
    <t>Joint Force Command Brunssum HQ</t>
  </si>
  <si>
    <t>4.2.3.5</t>
  </si>
  <si>
    <t>Joint Force Command Naples HQ</t>
  </si>
  <si>
    <t>4.2.4.5</t>
  </si>
  <si>
    <t>Land Forces Command HQ</t>
  </si>
  <si>
    <t>4.2.5.5</t>
  </si>
  <si>
    <t>Air Forces Command HQ</t>
  </si>
  <si>
    <t>Maritime Forces Command HQ</t>
  </si>
  <si>
    <t>4.2.7.5</t>
  </si>
  <si>
    <t>Joint Forces Training Command HQ</t>
  </si>
  <si>
    <t>4.2.8.5</t>
  </si>
  <si>
    <t>Joint Warfare Center HQ</t>
  </si>
  <si>
    <t>4.3.1.5</t>
  </si>
  <si>
    <t>Joint Task Force HQ (2x = prep, standby)</t>
  </si>
  <si>
    <t>Iterations</t>
  </si>
  <si>
    <t>WP1</t>
  </si>
  <si>
    <t>TOTAL - WP1 logical instances</t>
  </si>
  <si>
    <t>TOTAL - WP1 installations</t>
  </si>
  <si>
    <t>Total nodes - WP1</t>
  </si>
  <si>
    <t>Therefore 1 week of Combined User Training per node, per BL is included in the IFB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</si>
</sst>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i/>
      <strike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14" fillId="6" borderId="0" applyNumberFormat="0" applyBorder="0" applyAlignment="0" applyProtection="0"/>
    <xf numFmtId="164" fontId="7" fillId="0" borderId="0" applyFont="0" applyFill="0" applyBorder="0" applyAlignment="0" applyProtection="0"/>
  </cellStyleXfs>
  <cellXfs count="671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4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  <xf numFmtId="0" fontId="1" fillId="0" borderId="6" xfId="0" applyFont="1" applyBorder="1" applyAlignment="1">
      <alignment vertical="top"/>
    </xf>
    <xf numFmtId="0" fontId="6" fillId="4" borderId="10" xfId="0" applyFont="1" applyFill="1" applyBorder="1" applyAlignment="1">
      <alignment vertical="top"/>
    </xf>
    <xf numFmtId="0" fontId="6" fillId="4" borderId="11" xfId="0" applyFont="1" applyFill="1" applyBorder="1" applyAlignment="1">
      <alignment vertical="top"/>
    </xf>
    <xf numFmtId="0" fontId="6" fillId="4" borderId="12" xfId="0" applyFont="1" applyFill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6" fillId="3" borderId="0" xfId="0" applyFont="1" applyFill="1" applyBorder="1" applyAlignment="1">
      <alignment horizontal="left" vertical="top"/>
    </xf>
    <xf numFmtId="0" fontId="15" fillId="0" borderId="27" xfId="0" applyFont="1" applyFill="1" applyBorder="1" applyAlignment="1">
      <alignment horizontal="left" vertical="top"/>
    </xf>
    <xf numFmtId="0" fontId="15" fillId="0" borderId="30" xfId="0" applyFont="1" applyFill="1" applyBorder="1" applyAlignment="1">
      <alignment horizontal="left" vertical="top"/>
    </xf>
    <xf numFmtId="0" fontId="0" fillId="0" borderId="27" xfId="0" applyFont="1" applyFill="1" applyBorder="1" applyAlignment="1">
      <alignment horizontal="left" vertical="top"/>
    </xf>
    <xf numFmtId="0" fontId="0" fillId="0" borderId="3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quotePrefix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10" fillId="0" borderId="18" xfId="0" applyFont="1" applyFill="1" applyBorder="1" applyAlignment="1">
      <alignment horizontal="left" vertical="top" wrapText="1"/>
    </xf>
    <xf numFmtId="0" fontId="13" fillId="0" borderId="27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3" xfId="0" applyFont="1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3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5" fillId="0" borderId="29" xfId="0" applyFont="1" applyBorder="1" applyAlignment="1">
      <alignment horizontal="left" vertical="top"/>
    </xf>
    <xf numFmtId="0" fontId="0" fillId="0" borderId="29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6" fillId="3" borderId="16" xfId="0" applyFont="1" applyFill="1" applyBorder="1" applyAlignment="1">
      <alignment horizontal="left" vertical="top"/>
    </xf>
    <xf numFmtId="0" fontId="6" fillId="3" borderId="17" xfId="0" applyFont="1" applyFill="1" applyBorder="1" applyAlignment="1">
      <alignment horizontal="left" vertical="top"/>
    </xf>
    <xf numFmtId="0" fontId="6" fillId="3" borderId="18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22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6" fillId="3" borderId="24" xfId="0" applyFont="1" applyFill="1" applyBorder="1" applyAlignment="1">
      <alignment horizontal="left" vertical="top" wrapText="1"/>
    </xf>
    <xf numFmtId="0" fontId="6" fillId="3" borderId="27" xfId="0" quotePrefix="1" applyFont="1" applyFill="1" applyBorder="1" applyAlignment="1">
      <alignment horizontal="left" vertical="top" wrapText="1"/>
    </xf>
    <xf numFmtId="0" fontId="6" fillId="3" borderId="27" xfId="0" applyFont="1" applyFill="1" applyBorder="1" applyAlignment="1">
      <alignment horizontal="left" vertical="top" wrapText="1"/>
    </xf>
    <xf numFmtId="0" fontId="6" fillId="3" borderId="31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/>
    </xf>
    <xf numFmtId="0" fontId="10" fillId="0" borderId="20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horizontal="left" vertical="top"/>
    </xf>
    <xf numFmtId="37" fontId="10" fillId="0" borderId="20" xfId="1" applyNumberFormat="1" applyFont="1" applyFill="1" applyBorder="1" applyAlignment="1">
      <alignment horizontal="left" vertical="top" wrapText="1"/>
    </xf>
    <xf numFmtId="37" fontId="10" fillId="0" borderId="35" xfId="1" applyNumberFormat="1" applyFont="1" applyFill="1" applyBorder="1" applyAlignment="1">
      <alignment horizontal="left" vertical="top" wrapText="1"/>
    </xf>
    <xf numFmtId="37" fontId="10" fillId="0" borderId="1" xfId="1" applyNumberFormat="1" applyFont="1" applyFill="1" applyBorder="1" applyAlignment="1">
      <alignment horizontal="left" vertical="top" wrapText="1"/>
    </xf>
    <xf numFmtId="37" fontId="10" fillId="0" borderId="25" xfId="1" applyNumberFormat="1" applyFont="1" applyFill="1" applyBorder="1" applyAlignment="1">
      <alignment horizontal="left" vertical="top" wrapText="1"/>
    </xf>
    <xf numFmtId="37" fontId="10" fillId="0" borderId="18" xfId="1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37" fontId="10" fillId="0" borderId="22" xfId="1" applyNumberFormat="1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/>
    </xf>
    <xf numFmtId="0" fontId="10" fillId="4" borderId="32" xfId="0" applyFont="1" applyFill="1" applyBorder="1" applyAlignment="1">
      <alignment horizontal="left" vertical="top"/>
    </xf>
    <xf numFmtId="0" fontId="10" fillId="4" borderId="18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/>
    </xf>
    <xf numFmtId="1" fontId="10" fillId="0" borderId="0" xfId="1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0" fillId="4" borderId="0" xfId="0" applyFont="1" applyFill="1" applyBorder="1" applyAlignment="1">
      <alignment horizontal="left" vertical="top"/>
    </xf>
    <xf numFmtId="0" fontId="0" fillId="4" borderId="41" xfId="0" applyFont="1" applyFill="1" applyBorder="1" applyAlignment="1">
      <alignment horizontal="left" vertical="top"/>
    </xf>
    <xf numFmtId="0" fontId="0" fillId="0" borderId="0" xfId="0" quotePrefix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5" fillId="0" borderId="27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165" fontId="0" fillId="0" borderId="0" xfId="1" applyNumberFormat="1" applyFont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5" borderId="27" xfId="0" applyFont="1" applyFill="1" applyBorder="1" applyAlignment="1">
      <alignment horizontal="left" vertical="top"/>
    </xf>
    <xf numFmtId="1" fontId="6" fillId="0" borderId="0" xfId="1" applyNumberFormat="1" applyFont="1" applyFill="1" applyBorder="1" applyAlignment="1">
      <alignment horizontal="left" vertical="top" wrapText="1"/>
    </xf>
    <xf numFmtId="1" fontId="0" fillId="0" borderId="0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10" fillId="4" borderId="20" xfId="0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6" fillId="4" borderId="4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" fillId="2" borderId="50" xfId="0" applyFont="1" applyFill="1" applyBorder="1" applyAlignment="1">
      <alignment horizontal="left" vertical="top" wrapText="1"/>
    </xf>
    <xf numFmtId="0" fontId="1" fillId="2" borderId="44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6" fillId="3" borderId="23" xfId="0" applyFont="1" applyFill="1" applyBorder="1" applyAlignment="1">
      <alignment horizontal="center" vertical="top" wrapText="1"/>
    </xf>
    <xf numFmtId="0" fontId="6" fillId="3" borderId="29" xfId="0" applyFont="1" applyFill="1" applyBorder="1" applyAlignment="1">
      <alignment horizontal="center" vertical="top" wrapText="1"/>
    </xf>
    <xf numFmtId="0" fontId="6" fillId="3" borderId="16" xfId="0" quotePrefix="1" applyFont="1" applyFill="1" applyBorder="1" applyAlignment="1">
      <alignment horizontal="left" vertical="top"/>
    </xf>
    <xf numFmtId="0" fontId="6" fillId="3" borderId="31" xfId="0" quotePrefix="1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horizontal="left" vertical="top" wrapText="1"/>
    </xf>
    <xf numFmtId="0" fontId="10" fillId="4" borderId="35" xfId="0" applyFont="1" applyFill="1" applyBorder="1" applyAlignment="1">
      <alignment horizontal="left" vertical="top" wrapText="1"/>
    </xf>
    <xf numFmtId="0" fontId="6" fillId="3" borderId="3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9" fillId="3" borderId="29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22" xfId="0" applyFont="1" applyFill="1" applyBorder="1" applyAlignment="1">
      <alignment horizontal="center" vertical="top" wrapText="1"/>
    </xf>
    <xf numFmtId="0" fontId="9" fillId="3" borderId="24" xfId="0" applyFont="1" applyFill="1" applyBorder="1" applyAlignment="1">
      <alignment horizontal="center" vertical="top" wrapText="1"/>
    </xf>
    <xf numFmtId="0" fontId="9" fillId="3" borderId="23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1" fontId="10" fillId="0" borderId="0" xfId="0" applyNumberFormat="1" applyFont="1" applyFill="1" applyBorder="1" applyAlignment="1">
      <alignment horizontal="left" vertical="top" wrapText="1"/>
    </xf>
    <xf numFmtId="0" fontId="10" fillId="0" borderId="36" xfId="0" applyFont="1" applyFill="1" applyBorder="1" applyAlignment="1">
      <alignment horizontal="left" vertical="top" wrapText="1"/>
    </xf>
    <xf numFmtId="0" fontId="10" fillId="0" borderId="37" xfId="0" applyFont="1" applyFill="1" applyBorder="1" applyAlignment="1">
      <alignment horizontal="left" vertical="top"/>
    </xf>
    <xf numFmtId="1" fontId="10" fillId="0" borderId="37" xfId="0" applyNumberFormat="1" applyFont="1" applyFill="1" applyBorder="1" applyAlignment="1">
      <alignment horizontal="left" vertical="top" wrapText="1"/>
    </xf>
    <xf numFmtId="1" fontId="10" fillId="0" borderId="37" xfId="1" applyNumberFormat="1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37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1" fontId="12" fillId="0" borderId="0" xfId="0" applyNumberFormat="1" applyFont="1" applyFill="1" applyAlignment="1">
      <alignment horizontal="left" vertical="top"/>
    </xf>
    <xf numFmtId="1" fontId="0" fillId="0" borderId="0" xfId="0" applyNumberFormat="1" applyFont="1" applyFill="1" applyAlignment="1">
      <alignment horizontal="left" vertical="top"/>
    </xf>
    <xf numFmtId="0" fontId="9" fillId="3" borderId="6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37" fontId="10" fillId="0" borderId="54" xfId="1" applyNumberFormat="1" applyFont="1" applyFill="1" applyBorder="1" applyAlignment="1">
      <alignment horizontal="center" vertical="top" wrapText="1"/>
    </xf>
    <xf numFmtId="1" fontId="10" fillId="0" borderId="18" xfId="1" applyNumberFormat="1" applyFont="1" applyFill="1" applyBorder="1" applyAlignment="1">
      <alignment horizontal="center" vertical="top" wrapText="1"/>
    </xf>
    <xf numFmtId="1" fontId="10" fillId="12" borderId="33" xfId="1" applyNumberFormat="1" applyFont="1" applyFill="1" applyBorder="1" applyAlignment="1">
      <alignment horizontal="center" vertical="top" wrapText="1"/>
    </xf>
    <xf numFmtId="1" fontId="10" fillId="11" borderId="22" xfId="1" applyNumberFormat="1" applyFont="1" applyFill="1" applyBorder="1" applyAlignment="1">
      <alignment horizontal="center" vertical="top" wrapText="1"/>
    </xf>
    <xf numFmtId="1" fontId="10" fillId="0" borderId="33" xfId="1" applyNumberFormat="1" applyFont="1" applyFill="1" applyBorder="1" applyAlignment="1">
      <alignment horizontal="center" vertical="top" wrapText="1"/>
    </xf>
    <xf numFmtId="1" fontId="10" fillId="0" borderId="25" xfId="1" applyNumberFormat="1" applyFont="1" applyFill="1" applyBorder="1" applyAlignment="1">
      <alignment horizontal="center" vertical="top" wrapText="1"/>
    </xf>
    <xf numFmtId="1" fontId="10" fillId="0" borderId="45" xfId="1" applyNumberFormat="1" applyFont="1" applyFill="1" applyBorder="1" applyAlignment="1">
      <alignment horizontal="center" vertical="top" wrapText="1"/>
    </xf>
    <xf numFmtId="1" fontId="10" fillId="11" borderId="33" xfId="1" applyNumberFormat="1" applyFont="1" applyFill="1" applyBorder="1" applyAlignment="1">
      <alignment horizontal="center" vertical="top" wrapText="1"/>
    </xf>
    <xf numFmtId="37" fontId="10" fillId="0" borderId="2" xfId="1" applyNumberFormat="1" applyFont="1" applyFill="1" applyBorder="1" applyAlignment="1">
      <alignment horizontal="center" vertical="top" wrapText="1"/>
    </xf>
    <xf numFmtId="1" fontId="10" fillId="0" borderId="20" xfId="1" applyNumberFormat="1" applyFont="1" applyFill="1" applyBorder="1" applyAlignment="1">
      <alignment horizontal="center" vertical="top" wrapText="1"/>
    </xf>
    <xf numFmtId="1" fontId="10" fillId="0" borderId="22" xfId="1" applyNumberFormat="1" applyFont="1" applyFill="1" applyBorder="1" applyAlignment="1">
      <alignment horizontal="center" vertical="top" wrapText="1"/>
    </xf>
    <xf numFmtId="1" fontId="10" fillId="0" borderId="1" xfId="1" applyNumberFormat="1" applyFont="1" applyFill="1" applyBorder="1" applyAlignment="1">
      <alignment horizontal="center" vertical="top" wrapText="1"/>
    </xf>
    <xf numFmtId="1" fontId="10" fillId="0" borderId="32" xfId="1" applyNumberFormat="1" applyFont="1" applyFill="1" applyBorder="1" applyAlignment="1">
      <alignment horizontal="center" vertical="top" wrapText="1"/>
    </xf>
    <xf numFmtId="1" fontId="10" fillId="12" borderId="22" xfId="1" applyNumberFormat="1" applyFont="1" applyFill="1" applyBorder="1" applyAlignment="1">
      <alignment horizontal="center" vertical="top" wrapText="1"/>
    </xf>
    <xf numFmtId="1" fontId="10" fillId="11" borderId="18" xfId="1" applyNumberFormat="1" applyFont="1" applyFill="1" applyBorder="1" applyAlignment="1">
      <alignment horizontal="center" vertical="top" wrapText="1"/>
    </xf>
    <xf numFmtId="37" fontId="10" fillId="4" borderId="54" xfId="1" applyNumberFormat="1" applyFont="1" applyFill="1" applyBorder="1" applyAlignment="1">
      <alignment horizontal="center" vertical="top" wrapText="1"/>
    </xf>
    <xf numFmtId="1" fontId="10" fillId="4" borderId="18" xfId="1" applyNumberFormat="1" applyFont="1" applyFill="1" applyBorder="1" applyAlignment="1">
      <alignment horizontal="center" vertical="top" wrapText="1"/>
    </xf>
    <xf numFmtId="1" fontId="10" fillId="4" borderId="33" xfId="1" applyNumberFormat="1" applyFont="1" applyFill="1" applyBorder="1" applyAlignment="1">
      <alignment horizontal="center" vertical="top" wrapText="1"/>
    </xf>
    <xf numFmtId="1" fontId="10" fillId="4" borderId="22" xfId="1" applyNumberFormat="1" applyFont="1" applyFill="1" applyBorder="1" applyAlignment="1">
      <alignment horizontal="center" vertical="top" wrapText="1"/>
    </xf>
    <xf numFmtId="1" fontId="10" fillId="4" borderId="1" xfId="1" applyNumberFormat="1" applyFont="1" applyFill="1" applyBorder="1" applyAlignment="1">
      <alignment horizontal="center" vertical="top" wrapText="1"/>
    </xf>
    <xf numFmtId="1" fontId="10" fillId="4" borderId="32" xfId="1" applyNumberFormat="1" applyFont="1" applyFill="1" applyBorder="1" applyAlignment="1">
      <alignment horizontal="center" vertical="top" wrapText="1"/>
    </xf>
    <xf numFmtId="1" fontId="10" fillId="0" borderId="34" xfId="1" applyNumberFormat="1" applyFont="1" applyFill="1" applyBorder="1" applyAlignment="1">
      <alignment horizontal="center" vertical="top" wrapText="1"/>
    </xf>
    <xf numFmtId="1" fontId="10" fillId="0" borderId="34" xfId="2" applyNumberFormat="1" applyFont="1" applyFill="1" applyBorder="1" applyAlignment="1">
      <alignment horizontal="center" vertical="top" wrapText="1"/>
    </xf>
    <xf numFmtId="1" fontId="10" fillId="0" borderId="18" xfId="2" applyNumberFormat="1" applyFont="1" applyFill="1" applyBorder="1" applyAlignment="1">
      <alignment horizontal="center" vertical="top" wrapText="1"/>
    </xf>
    <xf numFmtId="1" fontId="10" fillId="0" borderId="21" xfId="1" applyNumberFormat="1" applyFont="1" applyFill="1" applyBorder="1" applyAlignment="1">
      <alignment horizontal="center" vertical="top" wrapText="1"/>
    </xf>
    <xf numFmtId="1" fontId="10" fillId="0" borderId="37" xfId="1" applyNumberFormat="1" applyFont="1" applyFill="1" applyBorder="1" applyAlignment="1">
      <alignment horizontal="center" vertical="top" wrapText="1"/>
    </xf>
    <xf numFmtId="1" fontId="10" fillId="0" borderId="38" xfId="1" applyNumberFormat="1" applyFont="1" applyFill="1" applyBorder="1" applyAlignment="1">
      <alignment horizontal="center" vertical="top" wrapText="1"/>
    </xf>
    <xf numFmtId="1" fontId="10" fillId="0" borderId="61" xfId="1" applyNumberFormat="1" applyFont="1" applyFill="1" applyBorder="1" applyAlignment="1">
      <alignment horizontal="center" vertical="top" wrapText="1"/>
    </xf>
    <xf numFmtId="1" fontId="10" fillId="0" borderId="0" xfId="1" applyNumberFormat="1" applyFont="1" applyFill="1" applyBorder="1" applyAlignment="1">
      <alignment horizontal="center" vertical="top" wrapText="1"/>
    </xf>
    <xf numFmtId="1" fontId="0" fillId="4" borderId="0" xfId="1" applyNumberFormat="1" applyFont="1" applyFill="1" applyBorder="1" applyAlignment="1">
      <alignment horizontal="center" vertical="top" wrapText="1"/>
    </xf>
    <xf numFmtId="1" fontId="10" fillId="4" borderId="0" xfId="1" applyNumberFormat="1" applyFont="1" applyFill="1" applyBorder="1" applyAlignment="1">
      <alignment horizontal="center" vertical="top" wrapText="1"/>
    </xf>
    <xf numFmtId="1" fontId="8" fillId="4" borderId="26" xfId="1" applyNumberFormat="1" applyFont="1" applyFill="1" applyBorder="1" applyAlignment="1">
      <alignment horizontal="center" vertical="top" wrapText="1"/>
    </xf>
    <xf numFmtId="1" fontId="0" fillId="4" borderId="41" xfId="1" applyNumberFormat="1" applyFont="1" applyFill="1" applyBorder="1" applyAlignment="1">
      <alignment horizontal="center" vertical="top" wrapText="1"/>
    </xf>
    <xf numFmtId="1" fontId="10" fillId="4" borderId="41" xfId="1" applyNumberFormat="1" applyFont="1" applyFill="1" applyBorder="1" applyAlignment="1">
      <alignment horizontal="center" vertical="top" wrapText="1"/>
    </xf>
    <xf numFmtId="1" fontId="0" fillId="4" borderId="23" xfId="1" applyNumberFormat="1" applyFont="1" applyFill="1" applyBorder="1" applyAlignment="1">
      <alignment horizontal="center" vertical="top" wrapText="1"/>
    </xf>
    <xf numFmtId="1" fontId="10" fillId="4" borderId="26" xfId="1" applyNumberFormat="1" applyFont="1" applyFill="1" applyBorder="1" applyAlignment="1">
      <alignment horizontal="center" vertical="top" wrapText="1"/>
    </xf>
    <xf numFmtId="1" fontId="0" fillId="4" borderId="26" xfId="1" applyNumberFormat="1" applyFont="1" applyFill="1" applyBorder="1" applyAlignment="1">
      <alignment horizontal="center" vertical="top" wrapText="1"/>
    </xf>
    <xf numFmtId="1" fontId="8" fillId="4" borderId="23" xfId="1" applyNumberFormat="1" applyFont="1" applyFill="1" applyBorder="1" applyAlignment="1">
      <alignment horizontal="center" vertical="top" wrapText="1"/>
    </xf>
    <xf numFmtId="1" fontId="0" fillId="4" borderId="17" xfId="1" applyNumberFormat="1" applyFont="1" applyFill="1" applyBorder="1" applyAlignment="1">
      <alignment horizontal="center" vertical="top"/>
    </xf>
    <xf numFmtId="1" fontId="10" fillId="4" borderId="23" xfId="1" applyNumberFormat="1" applyFont="1" applyFill="1" applyBorder="1" applyAlignment="1">
      <alignment horizontal="center" vertical="top" wrapText="1"/>
    </xf>
    <xf numFmtId="1" fontId="0" fillId="4" borderId="43" xfId="1" applyNumberFormat="1" applyFont="1" applyFill="1" applyBorder="1" applyAlignment="1">
      <alignment horizontal="center" vertical="top" wrapText="1"/>
    </xf>
    <xf numFmtId="1" fontId="10" fillId="4" borderId="42" xfId="1" applyNumberFormat="1" applyFont="1" applyFill="1" applyBorder="1" applyAlignment="1">
      <alignment horizontal="center" vertical="top" wrapText="1"/>
    </xf>
    <xf numFmtId="1" fontId="0" fillId="4" borderId="42" xfId="1" applyNumberFormat="1" applyFont="1" applyFill="1" applyBorder="1" applyAlignment="1">
      <alignment horizontal="center" vertical="top" wrapText="1"/>
    </xf>
    <xf numFmtId="1" fontId="8" fillId="4" borderId="43" xfId="1" applyNumberFormat="1" applyFont="1" applyFill="1" applyBorder="1" applyAlignment="1">
      <alignment horizontal="center" vertical="top" wrapText="1"/>
    </xf>
    <xf numFmtId="1" fontId="8" fillId="4" borderId="42" xfId="1" applyNumberFormat="1" applyFont="1" applyFill="1" applyBorder="1" applyAlignment="1">
      <alignment horizontal="center" vertical="top" wrapText="1"/>
    </xf>
    <xf numFmtId="1" fontId="0" fillId="4" borderId="39" xfId="1" applyNumberFormat="1" applyFont="1" applyFill="1" applyBorder="1" applyAlignment="1">
      <alignment horizontal="center" vertical="top"/>
    </xf>
    <xf numFmtId="37" fontId="10" fillId="0" borderId="0" xfId="1" applyNumberFormat="1" applyFont="1" applyFill="1" applyBorder="1" applyAlignment="1">
      <alignment horizontal="left" vertical="top" wrapText="1"/>
    </xf>
    <xf numFmtId="37" fontId="10" fillId="0" borderId="0" xfId="1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/>
    </xf>
    <xf numFmtId="1" fontId="10" fillId="0" borderId="30" xfId="1" applyNumberFormat="1" applyFont="1" applyFill="1" applyBorder="1" applyAlignment="1">
      <alignment horizontal="center" vertical="top" wrapText="1"/>
    </xf>
    <xf numFmtId="1" fontId="10" fillId="0" borderId="9" xfId="1" applyNumberFormat="1" applyFont="1" applyFill="1" applyBorder="1" applyAlignment="1">
      <alignment horizontal="center" vertical="top" wrapText="1"/>
    </xf>
    <xf numFmtId="37" fontId="10" fillId="0" borderId="37" xfId="1" applyNumberFormat="1" applyFont="1" applyFill="1" applyBorder="1" applyAlignment="1">
      <alignment horizontal="left" vertical="top" wrapText="1"/>
    </xf>
    <xf numFmtId="0" fontId="6" fillId="0" borderId="37" xfId="0" applyFont="1" applyFill="1" applyBorder="1" applyAlignment="1">
      <alignment vertical="top"/>
    </xf>
    <xf numFmtId="37" fontId="10" fillId="0" borderId="37" xfId="1" applyNumberFormat="1" applyFont="1" applyFill="1" applyBorder="1" applyAlignment="1">
      <alignment horizontal="center" vertical="top" wrapText="1"/>
    </xf>
    <xf numFmtId="1" fontId="10" fillId="0" borderId="27" xfId="1" applyNumberFormat="1" applyFont="1" applyFill="1" applyBorder="1" applyAlignment="1">
      <alignment horizontal="center" vertical="top" wrapText="1"/>
    </xf>
    <xf numFmtId="1" fontId="10" fillId="0" borderId="29" xfId="1" applyNumberFormat="1" applyFont="1" applyFill="1" applyBorder="1" applyAlignment="1">
      <alignment horizontal="center" vertical="top" wrapText="1"/>
    </xf>
    <xf numFmtId="0" fontId="6" fillId="7" borderId="41" xfId="0" applyFont="1" applyFill="1" applyBorder="1" applyAlignment="1">
      <alignment vertical="top"/>
    </xf>
    <xf numFmtId="1" fontId="10" fillId="7" borderId="41" xfId="0" applyNumberFormat="1" applyFont="1" applyFill="1" applyBorder="1" applyAlignment="1">
      <alignment horizontal="left" vertical="top" wrapText="1"/>
    </xf>
    <xf numFmtId="1" fontId="10" fillId="7" borderId="41" xfId="1" applyNumberFormat="1" applyFont="1" applyFill="1" applyBorder="1" applyAlignment="1">
      <alignment horizontal="left" vertical="top" wrapText="1"/>
    </xf>
    <xf numFmtId="1" fontId="10" fillId="7" borderId="41" xfId="1" applyNumberFormat="1" applyFont="1" applyFill="1" applyBorder="1" applyAlignment="1">
      <alignment horizontal="center" vertical="top" wrapText="1"/>
    </xf>
    <xf numFmtId="1" fontId="10" fillId="7" borderId="42" xfId="1" applyNumberFormat="1" applyFont="1" applyFill="1" applyBorder="1" applyAlignment="1">
      <alignment horizontal="center" vertical="top" wrapText="1"/>
    </xf>
    <xf numFmtId="1" fontId="10" fillId="7" borderId="56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0" fillId="0" borderId="0" xfId="0"/>
    <xf numFmtId="37" fontId="10" fillId="0" borderId="25" xfId="1" applyNumberFormat="1" applyFont="1" applyFill="1" applyBorder="1" applyAlignment="1">
      <alignment horizontal="center" vertical="top" wrapText="1"/>
    </xf>
    <xf numFmtId="37" fontId="10" fillId="0" borderId="1" xfId="1" applyNumberFormat="1" applyFont="1" applyFill="1" applyBorder="1" applyAlignment="1">
      <alignment horizontal="center" vertical="top" wrapText="1"/>
    </xf>
    <xf numFmtId="37" fontId="10" fillId="4" borderId="25" xfId="1" applyNumberFormat="1" applyFont="1" applyFill="1" applyBorder="1" applyAlignment="1">
      <alignment horizontal="center" vertical="top" wrapText="1"/>
    </xf>
    <xf numFmtId="0" fontId="6" fillId="5" borderId="36" xfId="0" applyFont="1" applyFill="1" applyBorder="1" applyAlignment="1">
      <alignment horizontal="left" vertical="top" wrapText="1"/>
    </xf>
    <xf numFmtId="1" fontId="0" fillId="4" borderId="37" xfId="1" applyNumberFormat="1" applyFont="1" applyFill="1" applyBorder="1" applyAlignment="1">
      <alignment horizontal="center" vertical="top" wrapText="1"/>
    </xf>
    <xf numFmtId="1" fontId="0" fillId="4" borderId="62" xfId="1" applyNumberFormat="1" applyFont="1" applyFill="1" applyBorder="1" applyAlignment="1">
      <alignment horizontal="center" vertical="top" wrapText="1"/>
    </xf>
    <xf numFmtId="1" fontId="10" fillId="4" borderId="37" xfId="1" applyNumberFormat="1" applyFont="1" applyFill="1" applyBorder="1" applyAlignment="1">
      <alignment horizontal="center" vertical="top" wrapText="1"/>
    </xf>
    <xf numFmtId="1" fontId="10" fillId="4" borderId="38" xfId="1" applyNumberFormat="1" applyFont="1" applyFill="1" applyBorder="1" applyAlignment="1">
      <alignment horizontal="center" vertical="top" wrapText="1"/>
    </xf>
    <xf numFmtId="1" fontId="0" fillId="4" borderId="38" xfId="1" applyNumberFormat="1" applyFont="1" applyFill="1" applyBorder="1" applyAlignment="1">
      <alignment horizontal="center" vertical="top" wrapText="1"/>
    </xf>
    <xf numFmtId="1" fontId="8" fillId="4" borderId="62" xfId="1" applyNumberFormat="1" applyFont="1" applyFill="1" applyBorder="1" applyAlignment="1">
      <alignment horizontal="center" vertical="top" wrapText="1"/>
    </xf>
    <xf numFmtId="0" fontId="6" fillId="5" borderId="13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1" fontId="6" fillId="4" borderId="13" xfId="1" applyNumberFormat="1" applyFont="1" applyFill="1" applyBorder="1" applyAlignment="1">
      <alignment horizontal="center" vertical="top" wrapText="1"/>
    </xf>
    <xf numFmtId="1" fontId="6" fillId="4" borderId="14" xfId="1" applyNumberFormat="1" applyFont="1" applyFill="1" applyBorder="1" applyAlignment="1">
      <alignment horizontal="center" vertical="top" wrapText="1"/>
    </xf>
    <xf numFmtId="1" fontId="6" fillId="4" borderId="15" xfId="1" applyNumberFormat="1" applyFont="1" applyFill="1" applyBorder="1" applyAlignment="1">
      <alignment horizontal="center" vertical="top" wrapText="1"/>
    </xf>
    <xf numFmtId="1" fontId="0" fillId="4" borderId="16" xfId="1" applyNumberFormat="1" applyFont="1" applyFill="1" applyBorder="1" applyAlignment="1">
      <alignment horizontal="center" vertical="top" wrapText="1"/>
    </xf>
    <xf numFmtId="1" fontId="0" fillId="4" borderId="17" xfId="1" applyNumberFormat="1" applyFont="1" applyFill="1" applyBorder="1" applyAlignment="1">
      <alignment horizontal="center" vertical="top" wrapText="1"/>
    </xf>
    <xf numFmtId="1" fontId="0" fillId="4" borderId="40" xfId="1" applyNumberFormat="1" applyFont="1" applyFill="1" applyBorder="1" applyAlignment="1">
      <alignment horizontal="center" vertical="top" wrapText="1"/>
    </xf>
    <xf numFmtId="1" fontId="0" fillId="4" borderId="39" xfId="1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" fontId="6" fillId="4" borderId="51" xfId="1" applyNumberFormat="1" applyFont="1" applyFill="1" applyBorder="1" applyAlignment="1">
      <alignment horizontal="center" vertical="top" wrapText="1"/>
    </xf>
    <xf numFmtId="1" fontId="0" fillId="4" borderId="24" xfId="1" applyNumberFormat="1" applyFont="1" applyFill="1" applyBorder="1" applyAlignment="1">
      <alignment horizontal="center" vertical="top" wrapText="1"/>
    </xf>
    <xf numFmtId="1" fontId="0" fillId="4" borderId="56" xfId="1" applyNumberFormat="1" applyFont="1" applyFill="1" applyBorder="1" applyAlignment="1">
      <alignment horizontal="center" vertical="top" wrapText="1"/>
    </xf>
    <xf numFmtId="0" fontId="0" fillId="0" borderId="0" xfId="0"/>
    <xf numFmtId="0" fontId="6" fillId="5" borderId="31" xfId="0" applyFont="1" applyFill="1" applyBorder="1" applyAlignment="1">
      <alignment horizontal="left" vertical="top" wrapText="1"/>
    </xf>
    <xf numFmtId="1" fontId="6" fillId="4" borderId="31" xfId="1" applyNumberFormat="1" applyFont="1" applyFill="1" applyBorder="1" applyAlignment="1">
      <alignment horizontal="center" vertical="top" wrapText="1"/>
    </xf>
    <xf numFmtId="1" fontId="6" fillId="4" borderId="27" xfId="1" applyNumberFormat="1" applyFont="1" applyFill="1" applyBorder="1" applyAlignment="1">
      <alignment horizontal="center" vertical="top" wrapText="1"/>
    </xf>
    <xf numFmtId="1" fontId="6" fillId="4" borderId="9" xfId="1" applyNumberFormat="1" applyFont="1" applyFill="1" applyBorder="1" applyAlignment="1">
      <alignment horizontal="center" vertical="top" wrapText="1"/>
    </xf>
    <xf numFmtId="1" fontId="6" fillId="4" borderId="28" xfId="1" applyNumberFormat="1" applyFont="1" applyFill="1" applyBorder="1" applyAlignment="1">
      <alignment horizontal="center" vertical="top" wrapText="1"/>
    </xf>
    <xf numFmtId="0" fontId="6" fillId="4" borderId="69" xfId="0" applyFont="1" applyFill="1" applyBorder="1" applyAlignment="1">
      <alignment horizontal="left" vertical="top" wrapText="1"/>
    </xf>
    <xf numFmtId="0" fontId="0" fillId="4" borderId="70" xfId="0" applyFont="1" applyFill="1" applyBorder="1" applyAlignment="1">
      <alignment horizontal="left" vertical="top"/>
    </xf>
    <xf numFmtId="1" fontId="0" fillId="4" borderId="69" xfId="1" applyNumberFormat="1" applyFont="1" applyFill="1" applyBorder="1" applyAlignment="1">
      <alignment horizontal="center" vertical="top" wrapText="1"/>
    </xf>
    <xf numFmtId="1" fontId="0" fillId="4" borderId="70" xfId="1" applyNumberFormat="1" applyFont="1" applyFill="1" applyBorder="1" applyAlignment="1">
      <alignment horizontal="center" vertical="top" wrapText="1"/>
    </xf>
    <xf numFmtId="1" fontId="0" fillId="4" borderId="72" xfId="1" applyNumberFormat="1" applyFont="1" applyFill="1" applyBorder="1" applyAlignment="1">
      <alignment horizontal="center" vertical="top" wrapText="1"/>
    </xf>
    <xf numFmtId="1" fontId="0" fillId="4" borderId="71" xfId="1" applyNumberFormat="1" applyFont="1" applyFill="1" applyBorder="1" applyAlignment="1">
      <alignment horizontal="center" vertical="top" wrapText="1"/>
    </xf>
    <xf numFmtId="0" fontId="0" fillId="5" borderId="37" xfId="0" applyFont="1" applyFill="1" applyBorder="1" applyAlignment="1">
      <alignment horizontal="left" vertical="top"/>
    </xf>
    <xf numFmtId="0" fontId="0" fillId="5" borderId="14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1" fontId="6" fillId="4" borderId="73" xfId="1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0" fillId="0" borderId="27" xfId="0" applyFont="1" applyBorder="1" applyAlignment="1">
      <alignment horizontal="left" vertical="top"/>
    </xf>
    <xf numFmtId="0" fontId="20" fillId="0" borderId="30" xfId="0" applyFont="1" applyBorder="1" applyAlignment="1">
      <alignment horizontal="left" vertical="top"/>
    </xf>
    <xf numFmtId="0" fontId="19" fillId="0" borderId="18" xfId="0" applyFont="1" applyBorder="1" applyAlignment="1">
      <alignment horizontal="left" vertical="top"/>
    </xf>
    <xf numFmtId="0" fontId="19" fillId="0" borderId="34" xfId="0" applyFont="1" applyBorder="1" applyAlignment="1">
      <alignment horizontal="left" vertical="top"/>
    </xf>
    <xf numFmtId="0" fontId="19" fillId="0" borderId="27" xfId="0" applyFont="1" applyBorder="1" applyAlignment="1">
      <alignment horizontal="left" vertical="top"/>
    </xf>
    <xf numFmtId="0" fontId="19" fillId="0" borderId="30" xfId="0" applyFont="1" applyBorder="1" applyAlignment="1">
      <alignment horizontal="left" vertical="top"/>
    </xf>
    <xf numFmtId="1" fontId="6" fillId="5" borderId="55" xfId="1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1" fontId="0" fillId="0" borderId="16" xfId="0" applyNumberFormat="1" applyFill="1" applyBorder="1" applyAlignment="1">
      <alignment horizontal="center" vertical="top"/>
    </xf>
    <xf numFmtId="1" fontId="0" fillId="0" borderId="17" xfId="0" applyNumberFormat="1" applyFill="1" applyBorder="1" applyAlignment="1">
      <alignment horizontal="center" vertical="top"/>
    </xf>
    <xf numFmtId="0" fontId="6" fillId="0" borderId="36" xfId="0" applyFont="1" applyFill="1" applyBorder="1" applyAlignment="1">
      <alignment horizontal="center" vertical="top"/>
    </xf>
    <xf numFmtId="0" fontId="6" fillId="0" borderId="55" xfId="0" applyFont="1" applyFill="1" applyBorder="1" applyAlignment="1">
      <alignment horizontal="center" vertical="top"/>
    </xf>
    <xf numFmtId="1" fontId="0" fillId="0" borderId="41" xfId="0" applyNumberFormat="1" applyFont="1" applyFill="1" applyBorder="1" applyAlignment="1">
      <alignment horizontal="left" vertical="top" wrapText="1"/>
    </xf>
    <xf numFmtId="1" fontId="0" fillId="0" borderId="41" xfId="1" applyNumberFormat="1" applyFont="1" applyFill="1" applyBorder="1" applyAlignment="1">
      <alignment horizontal="left" vertical="top" wrapText="1"/>
    </xf>
    <xf numFmtId="1" fontId="0" fillId="0" borderId="41" xfId="1" applyNumberFormat="1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left" vertical="top" wrapText="1"/>
    </xf>
    <xf numFmtId="1" fontId="0" fillId="0" borderId="0" xfId="0" applyNumberFormat="1" applyFont="1" applyFill="1" applyBorder="1" applyAlignment="1">
      <alignment horizontal="left" vertical="top" wrapText="1"/>
    </xf>
    <xf numFmtId="1" fontId="0" fillId="0" borderId="0" xfId="1" applyNumberFormat="1" applyFont="1" applyFill="1" applyBorder="1" applyAlignment="1">
      <alignment horizontal="center" vertical="top" wrapText="1"/>
    </xf>
    <xf numFmtId="1" fontId="8" fillId="0" borderId="0" xfId="1" applyNumberFormat="1" applyFont="1" applyFill="1" applyBorder="1" applyAlignment="1">
      <alignment horizontal="center" vertical="top" wrapText="1"/>
    </xf>
    <xf numFmtId="1" fontId="8" fillId="0" borderId="0" xfId="1" applyNumberFormat="1" applyFont="1" applyFill="1" applyBorder="1" applyAlignment="1">
      <alignment horizontal="center" vertical="top"/>
    </xf>
    <xf numFmtId="1" fontId="8" fillId="0" borderId="17" xfId="1" applyNumberFormat="1" applyFont="1" applyFill="1" applyBorder="1" applyAlignment="1">
      <alignment horizontal="center" vertical="top"/>
    </xf>
    <xf numFmtId="1" fontId="0" fillId="0" borderId="37" xfId="0" applyNumberFormat="1" applyFont="1" applyFill="1" applyBorder="1" applyAlignment="1">
      <alignment horizontal="left" vertical="top" wrapText="1"/>
    </xf>
    <xf numFmtId="1" fontId="0" fillId="0" borderId="37" xfId="1" applyNumberFormat="1" applyFont="1" applyFill="1" applyBorder="1" applyAlignment="1">
      <alignment horizontal="left" vertical="top" wrapText="1"/>
    </xf>
    <xf numFmtId="1" fontId="0" fillId="0" borderId="37" xfId="1" applyNumberFormat="1" applyFont="1" applyFill="1" applyBorder="1" applyAlignment="1">
      <alignment horizontal="center" vertical="top" wrapText="1"/>
    </xf>
    <xf numFmtId="1" fontId="0" fillId="0" borderId="40" xfId="0" applyNumberFormat="1" applyFill="1" applyBorder="1" applyAlignment="1">
      <alignment horizontal="center" vertical="top"/>
    </xf>
    <xf numFmtId="1" fontId="0" fillId="0" borderId="39" xfId="0" applyNumberForma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20" fillId="0" borderId="18" xfId="0" applyFont="1" applyBorder="1" applyAlignment="1">
      <alignment horizontal="left" vertical="top"/>
    </xf>
    <xf numFmtId="0" fontId="10" fillId="14" borderId="20" xfId="0" applyFont="1" applyFill="1" applyBorder="1" applyAlignment="1">
      <alignment horizontal="left" vertical="top" wrapText="1"/>
    </xf>
    <xf numFmtId="0" fontId="6" fillId="3" borderId="65" xfId="0" applyFont="1" applyFill="1" applyBorder="1" applyAlignment="1">
      <alignment vertical="top"/>
    </xf>
    <xf numFmtId="0" fontId="6" fillId="3" borderId="66" xfId="0" applyFont="1" applyFill="1" applyBorder="1" applyAlignment="1">
      <alignment vertical="top"/>
    </xf>
    <xf numFmtId="0" fontId="10" fillId="4" borderId="27" xfId="0" applyFont="1" applyFill="1" applyBorder="1" applyAlignment="1">
      <alignment horizontal="left" vertical="top" wrapText="1"/>
    </xf>
    <xf numFmtId="0" fontId="10" fillId="4" borderId="28" xfId="0" applyFont="1" applyFill="1" applyBorder="1" applyAlignment="1">
      <alignment horizontal="left" vertical="top"/>
    </xf>
    <xf numFmtId="0" fontId="10" fillId="4" borderId="16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37" fontId="10" fillId="4" borderId="75" xfId="1" applyNumberFormat="1" applyFont="1" applyFill="1" applyBorder="1" applyAlignment="1">
      <alignment horizontal="center" vertical="top" wrapText="1"/>
    </xf>
    <xf numFmtId="1" fontId="10" fillId="4" borderId="29" xfId="1" applyNumberFormat="1" applyFont="1" applyFill="1" applyBorder="1" applyAlignment="1">
      <alignment horizontal="center" vertical="top" wrapText="1"/>
    </xf>
    <xf numFmtId="1" fontId="10" fillId="4" borderId="9" xfId="1" applyNumberFormat="1" applyFont="1" applyFill="1" applyBorder="1" applyAlignment="1">
      <alignment horizontal="center" vertical="top" wrapText="1"/>
    </xf>
    <xf numFmtId="1" fontId="10" fillId="4" borderId="28" xfId="1" applyNumberFormat="1" applyFont="1" applyFill="1" applyBorder="1" applyAlignment="1">
      <alignment horizontal="center" vertical="top" wrapText="1"/>
    </xf>
    <xf numFmtId="0" fontId="10" fillId="0" borderId="74" xfId="0" applyFont="1" applyFill="1" applyBorder="1" applyAlignment="1">
      <alignment horizontal="left" vertical="top"/>
    </xf>
    <xf numFmtId="0" fontId="0" fillId="3" borderId="14" xfId="0" applyFill="1" applyBorder="1" applyAlignment="1">
      <alignment horizontal="left" vertical="top"/>
    </xf>
    <xf numFmtId="0" fontId="6" fillId="3" borderId="27" xfId="0" applyFont="1" applyFill="1" applyBorder="1" applyAlignment="1">
      <alignment horizontal="left" vertical="top"/>
    </xf>
    <xf numFmtId="0" fontId="10" fillId="0" borderId="20" xfId="0" applyFont="1" applyFill="1" applyBorder="1" applyAlignment="1">
      <alignment horizontal="left" vertical="top"/>
    </xf>
    <xf numFmtId="0" fontId="10" fillId="4" borderId="20" xfId="0" applyFont="1" applyFill="1" applyBorder="1" applyAlignment="1">
      <alignment horizontal="left" vertical="top"/>
    </xf>
    <xf numFmtId="0" fontId="9" fillId="4" borderId="20" xfId="0" applyFont="1" applyFill="1" applyBorder="1" applyAlignment="1">
      <alignment horizontal="left" vertical="top"/>
    </xf>
    <xf numFmtId="0" fontId="9" fillId="4" borderId="27" xfId="0" applyFont="1" applyFill="1" applyBorder="1" applyAlignment="1">
      <alignment horizontal="left" vertical="top"/>
    </xf>
    <xf numFmtId="0" fontId="6" fillId="3" borderId="76" xfId="0" applyFont="1" applyFill="1" applyBorder="1" applyAlignment="1">
      <alignment horizontal="left" vertical="top"/>
    </xf>
    <xf numFmtId="0" fontId="6" fillId="3" borderId="66" xfId="0" applyFont="1" applyFill="1" applyBorder="1" applyAlignment="1">
      <alignment horizontal="left" vertical="top"/>
    </xf>
    <xf numFmtId="0" fontId="6" fillId="3" borderId="77" xfId="0" applyFont="1" applyFill="1" applyBorder="1" applyAlignment="1">
      <alignment horizontal="left" vertical="top"/>
    </xf>
    <xf numFmtId="0" fontId="10" fillId="4" borderId="74" xfId="0" applyFont="1" applyFill="1" applyBorder="1" applyAlignment="1">
      <alignment horizontal="left" vertical="top"/>
    </xf>
    <xf numFmtId="0" fontId="10" fillId="4" borderId="77" xfId="0" applyFont="1" applyFill="1" applyBorder="1" applyAlignment="1">
      <alignment horizontal="left" vertical="top"/>
    </xf>
    <xf numFmtId="0" fontId="6" fillId="3" borderId="28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6" fillId="0" borderId="0" xfId="0" applyFont="1" applyAlignment="1">
      <alignment vertical="top"/>
    </xf>
    <xf numFmtId="0" fontId="19" fillId="0" borderId="25" xfId="0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6" fillId="0" borderId="22" xfId="0" applyFont="1" applyFill="1" applyBorder="1" applyAlignment="1">
      <alignment vertical="top"/>
    </xf>
    <xf numFmtId="0" fontId="0" fillId="3" borderId="14" xfId="0" applyFont="1" applyFill="1" applyBorder="1" applyAlignment="1">
      <alignment horizontal="left" vertical="top"/>
    </xf>
    <xf numFmtId="1" fontId="6" fillId="3" borderId="58" xfId="1" applyNumberFormat="1" applyFont="1" applyFill="1" applyBorder="1" applyAlignment="1">
      <alignment horizontal="center" vertical="top" wrapText="1"/>
    </xf>
    <xf numFmtId="1" fontId="6" fillId="3" borderId="59" xfId="1" applyNumberFormat="1" applyFont="1" applyFill="1" applyBorder="1" applyAlignment="1">
      <alignment horizontal="center" vertical="top" wrapText="1"/>
    </xf>
    <xf numFmtId="1" fontId="6" fillId="3" borderId="60" xfId="1" applyNumberFormat="1" applyFont="1" applyFill="1" applyBorder="1" applyAlignment="1">
      <alignment horizontal="center" vertical="top" wrapText="1"/>
    </xf>
    <xf numFmtId="1" fontId="6" fillId="3" borderId="68" xfId="1" applyNumberFormat="1" applyFont="1" applyFill="1" applyBorder="1" applyAlignment="1">
      <alignment horizontal="center" vertical="top" wrapText="1"/>
    </xf>
    <xf numFmtId="1" fontId="6" fillId="3" borderId="11" xfId="1" applyNumberFormat="1" applyFont="1" applyFill="1" applyBorder="1" applyAlignment="1">
      <alignment horizontal="center" vertical="top" wrapText="1"/>
    </xf>
    <xf numFmtId="1" fontId="6" fillId="3" borderId="38" xfId="1" applyNumberFormat="1" applyFont="1" applyFill="1" applyBorder="1" applyAlignment="1">
      <alignment horizontal="center" vertical="top" wrapText="1"/>
    </xf>
    <xf numFmtId="1" fontId="6" fillId="3" borderId="61" xfId="1" applyNumberFormat="1" applyFont="1" applyFill="1" applyBorder="1" applyAlignment="1">
      <alignment vertical="top" wrapText="1"/>
    </xf>
    <xf numFmtId="37" fontId="10" fillId="8" borderId="20" xfId="1" applyNumberFormat="1" applyFont="1" applyFill="1" applyBorder="1" applyAlignment="1">
      <alignment horizontal="left" vertical="top" wrapText="1"/>
    </xf>
    <xf numFmtId="37" fontId="9" fillId="0" borderId="20" xfId="1" applyNumberFormat="1" applyFont="1" applyFill="1" applyBorder="1" applyAlignment="1">
      <alignment horizontal="left" vertical="top" wrapText="1"/>
    </xf>
    <xf numFmtId="37" fontId="10" fillId="4" borderId="20" xfId="1" applyNumberFormat="1" applyFont="1" applyFill="1" applyBorder="1" applyAlignment="1">
      <alignment horizontal="left" vertical="top" wrapText="1"/>
    </xf>
    <xf numFmtId="37" fontId="18" fillId="8" borderId="20" xfId="1" applyNumberFormat="1" applyFont="1" applyFill="1" applyBorder="1" applyAlignment="1">
      <alignment horizontal="left" vertical="top" wrapText="1"/>
    </xf>
    <xf numFmtId="37" fontId="10" fillId="4" borderId="27" xfId="1" applyNumberFormat="1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7" fontId="10" fillId="0" borderId="58" xfId="1" applyNumberFormat="1" applyFont="1" applyFill="1" applyBorder="1" applyAlignment="1">
      <alignment horizontal="left" vertical="top" wrapText="1"/>
    </xf>
    <xf numFmtId="37" fontId="10" fillId="0" borderId="59" xfId="1" applyNumberFormat="1" applyFont="1" applyFill="1" applyBorder="1" applyAlignment="1">
      <alignment horizontal="left" vertical="top" wrapText="1"/>
    </xf>
    <xf numFmtId="37" fontId="10" fillId="0" borderId="60" xfId="1" applyNumberFormat="1" applyFont="1" applyFill="1" applyBorder="1" applyAlignment="1">
      <alignment horizontal="left" vertical="top" wrapText="1"/>
    </xf>
    <xf numFmtId="37" fontId="10" fillId="0" borderId="36" xfId="1" applyNumberFormat="1" applyFont="1" applyFill="1" applyBorder="1" applyAlignment="1">
      <alignment horizontal="left" vertical="top" wrapText="1"/>
    </xf>
    <xf numFmtId="37" fontId="10" fillId="0" borderId="55" xfId="1" applyNumberFormat="1" applyFont="1" applyFill="1" applyBorder="1" applyAlignment="1">
      <alignment horizontal="left" vertical="top" wrapText="1"/>
    </xf>
    <xf numFmtId="37" fontId="10" fillId="0" borderId="16" xfId="1" applyNumberFormat="1" applyFont="1" applyFill="1" applyBorder="1" applyAlignment="1">
      <alignment horizontal="left" vertical="top" wrapText="1"/>
    </xf>
    <xf numFmtId="37" fontId="10" fillId="0" borderId="17" xfId="1" applyNumberFormat="1" applyFont="1" applyFill="1" applyBorder="1" applyAlignment="1">
      <alignment horizontal="left" vertical="top" wrapText="1"/>
    </xf>
    <xf numFmtId="1" fontId="10" fillId="0" borderId="16" xfId="1" applyNumberFormat="1" applyFont="1" applyFill="1" applyBorder="1" applyAlignment="1">
      <alignment horizontal="left" vertical="top" wrapText="1"/>
    </xf>
    <xf numFmtId="1" fontId="10" fillId="0" borderId="17" xfId="1" applyNumberFormat="1" applyFont="1" applyFill="1" applyBorder="1" applyAlignment="1">
      <alignment horizontal="left" vertical="top" wrapText="1"/>
    </xf>
    <xf numFmtId="1" fontId="10" fillId="7" borderId="40" xfId="1" applyNumberFormat="1" applyFont="1" applyFill="1" applyBorder="1" applyAlignment="1">
      <alignment horizontal="left" vertical="top" wrapText="1"/>
    </xf>
    <xf numFmtId="1" fontId="10" fillId="7" borderId="39" xfId="1" applyNumberFormat="1" applyFont="1" applyFill="1" applyBorder="1" applyAlignment="1">
      <alignment horizontal="left" vertical="top" wrapText="1"/>
    </xf>
    <xf numFmtId="1" fontId="0" fillId="0" borderId="16" xfId="1" applyNumberFormat="1" applyFont="1" applyFill="1" applyBorder="1" applyAlignment="1">
      <alignment horizontal="left" vertical="top" wrapText="1"/>
    </xf>
    <xf numFmtId="1" fontId="0" fillId="0" borderId="17" xfId="1" applyNumberFormat="1" applyFont="1" applyFill="1" applyBorder="1" applyAlignment="1">
      <alignment horizontal="left" vertical="top" wrapText="1"/>
    </xf>
    <xf numFmtId="1" fontId="0" fillId="0" borderId="36" xfId="1" applyNumberFormat="1" applyFont="1" applyFill="1" applyBorder="1" applyAlignment="1">
      <alignment horizontal="left" vertical="top" wrapText="1"/>
    </xf>
    <xf numFmtId="1" fontId="0" fillId="0" borderId="55" xfId="1" applyNumberFormat="1" applyFont="1" applyFill="1" applyBorder="1" applyAlignment="1">
      <alignment horizontal="left" vertical="top" wrapText="1"/>
    </xf>
    <xf numFmtId="1" fontId="0" fillId="0" borderId="40" xfId="1" applyNumberFormat="1" applyFont="1" applyFill="1" applyBorder="1" applyAlignment="1">
      <alignment horizontal="left" vertical="top" wrapText="1"/>
    </xf>
    <xf numFmtId="1" fontId="0" fillId="0" borderId="39" xfId="1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/>
    </xf>
    <xf numFmtId="1" fontId="10" fillId="12" borderId="20" xfId="1" applyNumberFormat="1" applyFont="1" applyFill="1" applyBorder="1" applyAlignment="1">
      <alignment horizontal="center" vertical="top" wrapText="1"/>
    </xf>
    <xf numFmtId="1" fontId="10" fillId="12" borderId="18" xfId="1" applyNumberFormat="1" applyFont="1" applyFill="1" applyBorder="1" applyAlignment="1">
      <alignment horizontal="center" vertical="top" wrapText="1"/>
    </xf>
    <xf numFmtId="1" fontId="10" fillId="4" borderId="34" xfId="1" applyNumberFormat="1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3" borderId="54" xfId="0" applyFont="1" applyFill="1" applyBorder="1" applyAlignment="1">
      <alignment vertical="top" wrapText="1"/>
    </xf>
    <xf numFmtId="1" fontId="0" fillId="0" borderId="0" xfId="0" applyNumberFormat="1" applyFont="1" applyFill="1" applyBorder="1" applyAlignment="1">
      <alignment horizontal="left" vertical="top"/>
    </xf>
    <xf numFmtId="1" fontId="6" fillId="0" borderId="37" xfId="0" applyNumberFormat="1" applyFont="1" applyFill="1" applyBorder="1" applyAlignment="1">
      <alignment horizontal="center" vertical="top"/>
    </xf>
    <xf numFmtId="0" fontId="0" fillId="0" borderId="37" xfId="0" applyFont="1" applyFill="1" applyBorder="1" applyAlignment="1">
      <alignment horizontal="left" vertical="top"/>
    </xf>
    <xf numFmtId="1" fontId="9" fillId="15" borderId="41" xfId="0" applyNumberFormat="1" applyFont="1" applyFill="1" applyBorder="1" applyAlignment="1">
      <alignment horizontal="left" vertical="top" wrapText="1"/>
    </xf>
    <xf numFmtId="1" fontId="9" fillId="15" borderId="41" xfId="0" applyNumberFormat="1" applyFont="1" applyFill="1" applyBorder="1" applyAlignment="1">
      <alignment horizontal="left" vertical="top"/>
    </xf>
    <xf numFmtId="1" fontId="9" fillId="15" borderId="40" xfId="0" applyNumberFormat="1" applyFont="1" applyFill="1" applyBorder="1" applyAlignment="1">
      <alignment horizontal="left" vertical="top"/>
    </xf>
    <xf numFmtId="1" fontId="9" fillId="15" borderId="39" xfId="0" applyNumberFormat="1" applyFont="1" applyFill="1" applyBorder="1" applyAlignment="1">
      <alignment horizontal="left" vertical="top"/>
    </xf>
    <xf numFmtId="0" fontId="6" fillId="15" borderId="41" xfId="0" applyFont="1" applyFill="1" applyBorder="1" applyAlignment="1">
      <alignment vertical="top"/>
    </xf>
    <xf numFmtId="1" fontId="9" fillId="15" borderId="41" xfId="0" applyNumberFormat="1" applyFont="1" applyFill="1" applyBorder="1" applyAlignment="1">
      <alignment horizontal="center" vertical="top"/>
    </xf>
    <xf numFmtId="1" fontId="9" fillId="15" borderId="41" xfId="1" applyNumberFormat="1" applyFont="1" applyFill="1" applyBorder="1" applyAlignment="1">
      <alignment horizontal="center" vertical="top" wrapText="1"/>
    </xf>
    <xf numFmtId="1" fontId="9" fillId="15" borderId="42" xfId="1" applyNumberFormat="1" applyFont="1" applyFill="1" applyBorder="1" applyAlignment="1">
      <alignment horizontal="center" vertical="top" wrapText="1"/>
    </xf>
    <xf numFmtId="1" fontId="9" fillId="15" borderId="56" xfId="1" applyNumberFormat="1" applyFont="1" applyFill="1" applyBorder="1" applyAlignment="1">
      <alignment horizontal="center" vertical="top" wrapText="1"/>
    </xf>
    <xf numFmtId="1" fontId="0" fillId="0" borderId="0" xfId="0" applyNumberFormat="1" applyFill="1" applyBorder="1" applyAlignment="1">
      <alignment horizontal="center" vertical="top"/>
    </xf>
    <xf numFmtId="1" fontId="0" fillId="0" borderId="0" xfId="1" applyNumberFormat="1" applyFont="1" applyFill="1" applyBorder="1" applyAlignment="1">
      <alignment horizontal="center" vertical="top"/>
    </xf>
    <xf numFmtId="1" fontId="0" fillId="9" borderId="40" xfId="0" applyNumberFormat="1" applyFont="1" applyFill="1" applyBorder="1" applyAlignment="1">
      <alignment horizontal="center" vertical="top"/>
    </xf>
    <xf numFmtId="1" fontId="0" fillId="9" borderId="41" xfId="0" applyNumberFormat="1" applyFont="1" applyFill="1" applyBorder="1" applyAlignment="1">
      <alignment horizontal="center" vertical="top"/>
    </xf>
    <xf numFmtId="1" fontId="0" fillId="9" borderId="39" xfId="0" applyNumberFormat="1" applyFont="1" applyFill="1" applyBorder="1" applyAlignment="1">
      <alignment horizontal="center" vertical="top"/>
    </xf>
    <xf numFmtId="1" fontId="6" fillId="0" borderId="36" xfId="0" applyNumberFormat="1" applyFont="1" applyFill="1" applyBorder="1" applyAlignment="1">
      <alignment horizontal="center" vertical="top"/>
    </xf>
    <xf numFmtId="1" fontId="6" fillId="0" borderId="55" xfId="0" applyNumberFormat="1" applyFont="1" applyFill="1" applyBorder="1" applyAlignment="1">
      <alignment horizontal="center" vertical="top"/>
    </xf>
    <xf numFmtId="37" fontId="10" fillId="0" borderId="27" xfId="1" applyNumberFormat="1" applyFont="1" applyFill="1" applyBorder="1" applyAlignment="1">
      <alignment horizontal="left" vertical="top" wrapText="1"/>
    </xf>
    <xf numFmtId="37" fontId="10" fillId="0" borderId="31" xfId="1" applyNumberFormat="1" applyFont="1" applyFill="1" applyBorder="1" applyAlignment="1">
      <alignment horizontal="left" vertical="top" wrapText="1"/>
    </xf>
    <xf numFmtId="37" fontId="10" fillId="0" borderId="28" xfId="1" applyNumberFormat="1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center" vertical="top" wrapText="1"/>
    </xf>
    <xf numFmtId="0" fontId="6" fillId="3" borderId="63" xfId="0" applyFont="1" applyFill="1" applyBorder="1" applyAlignment="1">
      <alignment vertical="top" wrapText="1"/>
    </xf>
    <xf numFmtId="37" fontId="10" fillId="0" borderId="63" xfId="1" applyNumberFormat="1" applyFont="1" applyFill="1" applyBorder="1" applyAlignment="1">
      <alignment horizontal="center" vertical="top" wrapText="1"/>
    </xf>
    <xf numFmtId="37" fontId="10" fillId="0" borderId="3" xfId="1" applyNumberFormat="1" applyFont="1" applyFill="1" applyBorder="1" applyAlignment="1">
      <alignment horizontal="center" vertical="top" wrapText="1"/>
    </xf>
    <xf numFmtId="37" fontId="10" fillId="4" borderId="63" xfId="1" applyNumberFormat="1" applyFont="1" applyFill="1" applyBorder="1" applyAlignment="1">
      <alignment horizontal="center" vertical="top" wrapText="1"/>
    </xf>
    <xf numFmtId="37" fontId="10" fillId="4" borderId="64" xfId="1" applyNumberFormat="1" applyFont="1" applyFill="1" applyBorder="1" applyAlignment="1">
      <alignment horizontal="center" vertical="top" wrapText="1"/>
    </xf>
    <xf numFmtId="37" fontId="10" fillId="0" borderId="35" xfId="1" applyNumberFormat="1" applyFont="1" applyFill="1" applyBorder="1" applyAlignment="1">
      <alignment horizontal="center" vertical="top" wrapText="1"/>
    </xf>
    <xf numFmtId="37" fontId="10" fillId="0" borderId="18" xfId="1" applyNumberFormat="1" applyFont="1" applyFill="1" applyBorder="1" applyAlignment="1">
      <alignment horizontal="center" vertical="top" wrapText="1"/>
    </xf>
    <xf numFmtId="37" fontId="10" fillId="0" borderId="22" xfId="1" applyNumberFormat="1" applyFont="1" applyFill="1" applyBorder="1" applyAlignment="1">
      <alignment horizontal="center" vertical="top" wrapText="1"/>
    </xf>
    <xf numFmtId="37" fontId="9" fillId="0" borderId="35" xfId="1" applyNumberFormat="1" applyFont="1" applyFill="1" applyBorder="1" applyAlignment="1">
      <alignment horizontal="center" vertical="top" wrapText="1"/>
    </xf>
    <xf numFmtId="37" fontId="9" fillId="0" borderId="25" xfId="1" applyNumberFormat="1" applyFont="1" applyFill="1" applyBorder="1" applyAlignment="1">
      <alignment horizontal="center" vertical="top" wrapText="1"/>
    </xf>
    <xf numFmtId="37" fontId="9" fillId="0" borderId="18" xfId="1" applyNumberFormat="1" applyFont="1" applyFill="1" applyBorder="1" applyAlignment="1">
      <alignment horizontal="center" vertical="top" wrapText="1"/>
    </xf>
    <xf numFmtId="37" fontId="10" fillId="4" borderId="35" xfId="1" applyNumberFormat="1" applyFont="1" applyFill="1" applyBorder="1" applyAlignment="1">
      <alignment horizontal="center" vertical="top" wrapText="1"/>
    </xf>
    <xf numFmtId="37" fontId="10" fillId="4" borderId="18" xfId="1" applyNumberFormat="1" applyFont="1" applyFill="1" applyBorder="1" applyAlignment="1">
      <alignment horizontal="center" vertical="top" wrapText="1"/>
    </xf>
    <xf numFmtId="37" fontId="10" fillId="4" borderId="1" xfId="1" applyNumberFormat="1" applyFont="1" applyFill="1" applyBorder="1" applyAlignment="1">
      <alignment horizontal="center" vertical="top" wrapText="1"/>
    </xf>
    <xf numFmtId="37" fontId="10" fillId="4" borderId="22" xfId="1" applyNumberFormat="1" applyFont="1" applyFill="1" applyBorder="1" applyAlignment="1">
      <alignment horizontal="center" vertical="top" wrapText="1"/>
    </xf>
    <xf numFmtId="37" fontId="10" fillId="4" borderId="3" xfId="1" applyNumberFormat="1" applyFont="1" applyFill="1" applyBorder="1" applyAlignment="1">
      <alignment horizontal="center" vertical="top" wrapText="1"/>
    </xf>
    <xf numFmtId="37" fontId="10" fillId="0" borderId="59" xfId="1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37" fontId="10" fillId="4" borderId="16" xfId="1" applyNumberFormat="1" applyFont="1" applyFill="1" applyBorder="1" applyAlignment="1">
      <alignment horizontal="left" vertical="top" wrapText="1"/>
    </xf>
    <xf numFmtId="37" fontId="10" fillId="4" borderId="24" xfId="1" applyNumberFormat="1" applyFont="1" applyFill="1" applyBorder="1" applyAlignment="1">
      <alignment horizontal="left" vertical="top" wrapText="1"/>
    </xf>
    <xf numFmtId="37" fontId="10" fillId="4" borderId="0" xfId="1" applyNumberFormat="1" applyFont="1" applyFill="1" applyBorder="1" applyAlignment="1">
      <alignment horizontal="left" vertical="top" wrapText="1"/>
    </xf>
    <xf numFmtId="37" fontId="10" fillId="4" borderId="9" xfId="1" applyNumberFormat="1" applyFont="1" applyFill="1" applyBorder="1" applyAlignment="1">
      <alignment horizontal="left" vertical="top" wrapText="1"/>
    </xf>
    <xf numFmtId="37" fontId="10" fillId="4" borderId="29" xfId="1" applyNumberFormat="1" applyFont="1" applyFill="1" applyBorder="1" applyAlignment="1">
      <alignment horizontal="left" vertical="top" wrapText="1"/>
    </xf>
    <xf numFmtId="37" fontId="10" fillId="4" borderId="7" xfId="1" applyNumberFormat="1" applyFont="1" applyFill="1" applyBorder="1" applyAlignment="1">
      <alignment horizontal="left" vertical="top" wrapText="1"/>
    </xf>
    <xf numFmtId="1" fontId="6" fillId="4" borderId="50" xfId="1" applyNumberFormat="1" applyFont="1" applyFill="1" applyBorder="1" applyAlignment="1">
      <alignment horizontal="center" vertical="top" wrapText="1"/>
    </xf>
    <xf numFmtId="1" fontId="0" fillId="4" borderId="75" xfId="1" applyNumberFormat="1" applyFont="1" applyFill="1" applyBorder="1" applyAlignment="1">
      <alignment horizontal="center" vertical="top" wrapText="1"/>
    </xf>
    <xf numFmtId="1" fontId="0" fillId="4" borderId="82" xfId="1" applyNumberFormat="1" applyFont="1" applyFill="1" applyBorder="1" applyAlignment="1">
      <alignment horizontal="center" vertical="top" wrapText="1"/>
    </xf>
    <xf numFmtId="1" fontId="6" fillId="4" borderId="6" xfId="1" applyNumberFormat="1" applyFont="1" applyFill="1" applyBorder="1" applyAlignment="1">
      <alignment horizontal="center" vertical="top" wrapText="1"/>
    </xf>
    <xf numFmtId="1" fontId="0" fillId="4" borderId="80" xfId="1" applyNumberFormat="1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/>
    </xf>
    <xf numFmtId="0" fontId="12" fillId="0" borderId="24" xfId="0" applyFont="1" applyFill="1" applyBorder="1" applyAlignment="1">
      <alignment horizontal="center" vertical="top"/>
    </xf>
    <xf numFmtId="0" fontId="12" fillId="0" borderId="9" xfId="0" applyFont="1" applyFill="1" applyBorder="1" applyAlignment="1">
      <alignment horizontal="center" vertical="top"/>
    </xf>
    <xf numFmtId="37" fontId="21" fillId="0" borderId="22" xfId="1" applyNumberFormat="1" applyFont="1" applyFill="1" applyBorder="1" applyAlignment="1">
      <alignment horizontal="center" vertical="top" wrapText="1"/>
    </xf>
    <xf numFmtId="0" fontId="22" fillId="3" borderId="67" xfId="0" applyFont="1" applyFill="1" applyBorder="1" applyAlignment="1">
      <alignment vertical="top"/>
    </xf>
    <xf numFmtId="0" fontId="21" fillId="10" borderId="20" xfId="0" applyFont="1" applyFill="1" applyBorder="1" applyAlignment="1">
      <alignment horizontal="left" vertical="top"/>
    </xf>
    <xf numFmtId="0" fontId="21" fillId="10" borderId="20" xfId="0" applyFont="1" applyFill="1" applyBorder="1" applyAlignment="1">
      <alignment horizontal="left" vertical="top" wrapText="1"/>
    </xf>
    <xf numFmtId="0" fontId="21" fillId="0" borderId="32" xfId="0" applyFont="1" applyFill="1" applyBorder="1" applyAlignment="1">
      <alignment horizontal="left" vertical="top"/>
    </xf>
    <xf numFmtId="0" fontId="21" fillId="0" borderId="19" xfId="0" applyFont="1" applyFill="1" applyBorder="1" applyAlignment="1">
      <alignment horizontal="left" vertical="top" wrapText="1"/>
    </xf>
    <xf numFmtId="0" fontId="21" fillId="0" borderId="20" xfId="0" applyFont="1" applyFill="1" applyBorder="1" applyAlignment="1">
      <alignment horizontal="left" vertical="top" wrapText="1"/>
    </xf>
    <xf numFmtId="37" fontId="21" fillId="0" borderId="35" xfId="1" applyNumberFormat="1" applyFont="1" applyFill="1" applyBorder="1" applyAlignment="1">
      <alignment horizontal="center" vertical="top" wrapText="1"/>
    </xf>
    <xf numFmtId="37" fontId="21" fillId="0" borderId="1" xfId="1" applyNumberFormat="1" applyFont="1" applyFill="1" applyBorder="1" applyAlignment="1">
      <alignment horizontal="center" vertical="top" wrapText="1"/>
    </xf>
    <xf numFmtId="37" fontId="21" fillId="0" borderId="3" xfId="1" applyNumberFormat="1" applyFont="1" applyFill="1" applyBorder="1" applyAlignment="1">
      <alignment horizontal="center" vertical="top" wrapText="1"/>
    </xf>
    <xf numFmtId="0" fontId="22" fillId="3" borderId="66" xfId="0" applyFont="1" applyFill="1" applyBorder="1" applyAlignment="1">
      <alignment vertical="top"/>
    </xf>
    <xf numFmtId="37" fontId="21" fillId="0" borderId="2" xfId="1" applyNumberFormat="1" applyFont="1" applyFill="1" applyBorder="1" applyAlignment="1">
      <alignment horizontal="center" vertical="top" wrapText="1"/>
    </xf>
    <xf numFmtId="1" fontId="21" fillId="0" borderId="20" xfId="1" applyNumberFormat="1" applyFont="1" applyFill="1" applyBorder="1" applyAlignment="1">
      <alignment horizontal="center" vertical="top" wrapText="1"/>
    </xf>
    <xf numFmtId="1" fontId="21" fillId="0" borderId="22" xfId="1" applyNumberFormat="1" applyFont="1" applyFill="1" applyBorder="1" applyAlignment="1">
      <alignment horizontal="center" vertical="top" wrapText="1"/>
    </xf>
    <xf numFmtId="1" fontId="21" fillId="0" borderId="21" xfId="1" applyNumberFormat="1" applyFont="1" applyFill="1" applyBorder="1" applyAlignment="1">
      <alignment horizontal="center" vertical="top" wrapText="1"/>
    </xf>
    <xf numFmtId="1" fontId="21" fillId="0" borderId="1" xfId="1" applyNumberFormat="1" applyFont="1" applyFill="1" applyBorder="1" applyAlignment="1">
      <alignment horizontal="center" vertical="top" wrapText="1"/>
    </xf>
    <xf numFmtId="1" fontId="21" fillId="0" borderId="32" xfId="1" applyNumberFormat="1" applyFont="1" applyFill="1" applyBorder="1" applyAlignment="1">
      <alignment horizontal="center" vertical="top" wrapText="1"/>
    </xf>
    <xf numFmtId="37" fontId="23" fillId="0" borderId="20" xfId="1" applyNumberFormat="1" applyFont="1" applyFill="1" applyBorder="1" applyAlignment="1">
      <alignment horizontal="left" vertical="top" wrapText="1"/>
    </xf>
    <xf numFmtId="37" fontId="10" fillId="0" borderId="19" xfId="1" applyNumberFormat="1" applyFont="1" applyFill="1" applyBorder="1" applyAlignment="1">
      <alignment horizontal="center" vertical="top" wrapText="1"/>
    </xf>
    <xf numFmtId="37" fontId="10" fillId="0" borderId="20" xfId="1" applyNumberFormat="1" applyFont="1" applyFill="1" applyBorder="1" applyAlignment="1">
      <alignment horizontal="center" vertical="top" wrapText="1"/>
    </xf>
    <xf numFmtId="0" fontId="0" fillId="0" borderId="26" xfId="0" applyFont="1" applyFill="1" applyBorder="1" applyAlignment="1">
      <alignment horizontal="center" vertical="top"/>
    </xf>
    <xf numFmtId="0" fontId="0" fillId="0" borderId="24" xfId="0" applyFill="1" applyBorder="1" applyAlignment="1">
      <alignment horizontal="center" vertical="top"/>
    </xf>
    <xf numFmtId="0" fontId="0" fillId="0" borderId="24" xfId="0" applyFont="1" applyFill="1" applyBorder="1" applyAlignment="1">
      <alignment horizontal="center" vertical="top"/>
    </xf>
    <xf numFmtId="0" fontId="0" fillId="0" borderId="26" xfId="0" applyFill="1" applyBorder="1" applyAlignment="1">
      <alignment horizontal="center" vertical="top"/>
    </xf>
    <xf numFmtId="0" fontId="0" fillId="0" borderId="30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3" borderId="22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/>
    </xf>
    <xf numFmtId="0" fontId="6" fillId="3" borderId="30" xfId="0" applyFont="1" applyFill="1" applyBorder="1" applyAlignment="1">
      <alignment horizontal="center" vertical="top" wrapText="1"/>
    </xf>
    <xf numFmtId="0" fontId="10" fillId="0" borderId="78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21" fillId="14" borderId="41" xfId="0" applyFont="1" applyFill="1" applyBorder="1" applyAlignment="1">
      <alignment horizontal="left" vertical="top" wrapText="1"/>
    </xf>
    <xf numFmtId="0" fontId="21" fillId="0" borderId="39" xfId="0" applyFont="1" applyFill="1" applyBorder="1" applyAlignment="1">
      <alignment horizontal="left" vertical="top"/>
    </xf>
    <xf numFmtId="0" fontId="21" fillId="0" borderId="40" xfId="0" applyFont="1" applyFill="1" applyBorder="1" applyAlignment="1">
      <alignment horizontal="left" vertical="top" wrapText="1"/>
    </xf>
    <xf numFmtId="0" fontId="21" fillId="0" borderId="41" xfId="0" applyFont="1" applyFill="1" applyBorder="1" applyAlignment="1">
      <alignment horizontal="left" vertical="top" wrapText="1"/>
    </xf>
    <xf numFmtId="37" fontId="21" fillId="0" borderId="41" xfId="1" applyNumberFormat="1" applyFont="1" applyFill="1" applyBorder="1" applyAlignment="1">
      <alignment horizontal="left" vertical="top" wrapText="1"/>
    </xf>
    <xf numFmtId="37" fontId="21" fillId="0" borderId="40" xfId="1" applyNumberFormat="1" applyFont="1" applyFill="1" applyBorder="1" applyAlignment="1">
      <alignment horizontal="left" vertical="top" wrapText="1"/>
    </xf>
    <xf numFmtId="37" fontId="21" fillId="0" borderId="56" xfId="1" applyNumberFormat="1" applyFont="1" applyFill="1" applyBorder="1" applyAlignment="1">
      <alignment horizontal="left" vertical="top" wrapText="1"/>
    </xf>
    <xf numFmtId="37" fontId="21" fillId="0" borderId="43" xfId="1" applyNumberFormat="1" applyFont="1" applyFill="1" applyBorder="1" applyAlignment="1">
      <alignment horizontal="left" vertical="top" wrapText="1"/>
    </xf>
    <xf numFmtId="37" fontId="21" fillId="0" borderId="29" xfId="1" applyNumberFormat="1" applyFont="1" applyFill="1" applyBorder="1" applyAlignment="1">
      <alignment horizontal="center" vertical="top" wrapText="1"/>
    </xf>
    <xf numFmtId="37" fontId="21" fillId="0" borderId="80" xfId="1" applyNumberFormat="1" applyFont="1" applyFill="1" applyBorder="1" applyAlignment="1">
      <alignment horizontal="center" vertical="top" wrapText="1"/>
    </xf>
    <xf numFmtId="37" fontId="21" fillId="0" borderId="57" xfId="1" applyNumberFormat="1" applyFont="1" applyFill="1" applyBorder="1" applyAlignment="1">
      <alignment horizontal="center" vertical="top" wrapText="1"/>
    </xf>
    <xf numFmtId="1" fontId="21" fillId="0" borderId="41" xfId="1" applyNumberFormat="1" applyFont="1" applyFill="1" applyBorder="1" applyAlignment="1">
      <alignment horizontal="center" vertical="top" wrapText="1"/>
    </xf>
    <xf numFmtId="1" fontId="21" fillId="0" borderId="42" xfId="2" applyNumberFormat="1" applyFont="1" applyFill="1" applyBorder="1" applyAlignment="1">
      <alignment horizontal="center" vertical="top" wrapText="1"/>
    </xf>
    <xf numFmtId="1" fontId="21" fillId="0" borderId="41" xfId="2" applyNumberFormat="1" applyFont="1" applyFill="1" applyBorder="1" applyAlignment="1">
      <alignment horizontal="center" vertical="top" wrapText="1"/>
    </xf>
    <xf numFmtId="1" fontId="21" fillId="0" borderId="43" xfId="1" applyNumberFormat="1" applyFont="1" applyFill="1" applyBorder="1" applyAlignment="1">
      <alignment horizontal="center" vertical="top" wrapText="1"/>
    </xf>
    <xf numFmtId="1" fontId="21" fillId="0" borderId="56" xfId="1" applyNumberFormat="1" applyFont="1" applyFill="1" applyBorder="1" applyAlignment="1">
      <alignment horizontal="center" vertical="top" wrapText="1"/>
    </xf>
    <xf numFmtId="1" fontId="21" fillId="0" borderId="39" xfId="1" applyNumberFormat="1" applyFont="1" applyFill="1" applyBorder="1" applyAlignment="1">
      <alignment horizontal="center" vertical="top" wrapText="1"/>
    </xf>
    <xf numFmtId="0" fontId="10" fillId="0" borderId="79" xfId="0" applyFont="1" applyFill="1" applyBorder="1" applyAlignment="1">
      <alignment horizontal="left" vertical="top"/>
    </xf>
    <xf numFmtId="0" fontId="10" fillId="0" borderId="49" xfId="0" applyFont="1" applyFill="1" applyBorder="1" applyAlignment="1">
      <alignment horizontal="left" vertical="top"/>
    </xf>
    <xf numFmtId="0" fontId="10" fillId="14" borderId="49" xfId="0" applyFont="1" applyFill="1" applyBorder="1" applyAlignment="1">
      <alignment horizontal="left" vertical="top" wrapText="1"/>
    </xf>
    <xf numFmtId="0" fontId="10" fillId="0" borderId="53" xfId="0" applyFont="1" applyFill="1" applyBorder="1" applyAlignment="1">
      <alignment horizontal="left" vertical="top"/>
    </xf>
    <xf numFmtId="0" fontId="10" fillId="0" borderId="48" xfId="0" applyFont="1" applyFill="1" applyBorder="1" applyAlignment="1">
      <alignment horizontal="left" vertical="top" wrapText="1"/>
    </xf>
    <xf numFmtId="0" fontId="10" fillId="0" borderId="49" xfId="0" applyFont="1" applyFill="1" applyBorder="1" applyAlignment="1">
      <alignment horizontal="left" vertical="top" wrapText="1"/>
    </xf>
    <xf numFmtId="37" fontId="10" fillId="0" borderId="49" xfId="1" applyNumberFormat="1" applyFont="1" applyFill="1" applyBorder="1" applyAlignment="1">
      <alignment horizontal="left" vertical="top" wrapText="1"/>
    </xf>
    <xf numFmtId="37" fontId="10" fillId="0" borderId="48" xfId="1" applyNumberFormat="1" applyFont="1" applyFill="1" applyBorder="1" applyAlignment="1">
      <alignment horizontal="left" vertical="top" wrapText="1"/>
    </xf>
    <xf numFmtId="37" fontId="10" fillId="0" borderId="8" xfId="1" applyNumberFormat="1" applyFont="1" applyFill="1" applyBorder="1" applyAlignment="1">
      <alignment horizontal="left" vertical="top" wrapText="1"/>
    </xf>
    <xf numFmtId="37" fontId="10" fillId="0" borderId="52" xfId="1" applyNumberFormat="1" applyFont="1" applyFill="1" applyBorder="1" applyAlignment="1">
      <alignment horizontal="left" vertical="top" wrapText="1"/>
    </xf>
    <xf numFmtId="37" fontId="10" fillId="0" borderId="52" xfId="1" applyNumberFormat="1" applyFont="1" applyFill="1" applyBorder="1" applyAlignment="1">
      <alignment horizontal="center" vertical="top" wrapText="1"/>
    </xf>
    <xf numFmtId="0" fontId="6" fillId="3" borderId="67" xfId="0" applyFont="1" applyFill="1" applyBorder="1" applyAlignment="1">
      <alignment vertical="top"/>
    </xf>
    <xf numFmtId="37" fontId="10" fillId="0" borderId="4" xfId="1" applyNumberFormat="1" applyFont="1" applyFill="1" applyBorder="1" applyAlignment="1">
      <alignment horizontal="center" vertical="top" wrapText="1"/>
    </xf>
    <xf numFmtId="37" fontId="10" fillId="0" borderId="5" xfId="1" applyNumberFormat="1" applyFont="1" applyFill="1" applyBorder="1" applyAlignment="1">
      <alignment horizontal="center" vertical="top" wrapText="1"/>
    </xf>
    <xf numFmtId="1" fontId="10" fillId="0" borderId="49" xfId="1" applyNumberFormat="1" applyFont="1" applyFill="1" applyBorder="1" applyAlignment="1">
      <alignment horizontal="center" vertical="top" wrapText="1"/>
    </xf>
    <xf numFmtId="1" fontId="10" fillId="0" borderId="52" xfId="1" applyNumberFormat="1" applyFont="1" applyFill="1" applyBorder="1" applyAlignment="1">
      <alignment horizontal="center" vertical="top" wrapText="1"/>
    </xf>
    <xf numFmtId="1" fontId="10" fillId="0" borderId="81" xfId="2" applyNumberFormat="1" applyFont="1" applyFill="1" applyBorder="1" applyAlignment="1">
      <alignment horizontal="center" vertical="top" wrapText="1"/>
    </xf>
    <xf numFmtId="1" fontId="10" fillId="0" borderId="8" xfId="1" applyNumberFormat="1" applyFont="1" applyFill="1" applyBorder="1" applyAlignment="1">
      <alignment horizontal="center" vertical="top" wrapText="1"/>
    </xf>
    <xf numFmtId="1" fontId="10" fillId="0" borderId="53" xfId="1" applyNumberFormat="1" applyFont="1" applyFill="1" applyBorder="1" applyAlignment="1">
      <alignment horizontal="center" vertical="top" wrapText="1"/>
    </xf>
    <xf numFmtId="0" fontId="21" fillId="0" borderId="66" xfId="0" applyFont="1" applyFill="1" applyBorder="1" applyAlignment="1">
      <alignment horizontal="left" vertical="top"/>
    </xf>
    <xf numFmtId="0" fontId="21" fillId="10" borderId="0" xfId="0" applyFont="1" applyFill="1" applyBorder="1" applyAlignment="1">
      <alignment horizontal="left" vertical="top" wrapText="1"/>
    </xf>
    <xf numFmtId="0" fontId="9" fillId="0" borderId="58" xfId="0" applyFont="1" applyFill="1" applyBorder="1" applyAlignment="1">
      <alignment horizontal="left" vertical="top" wrapText="1"/>
    </xf>
    <xf numFmtId="0" fontId="10" fillId="0" borderId="59" xfId="0" applyFont="1" applyFill="1" applyBorder="1" applyAlignment="1">
      <alignment horizontal="left" vertical="top"/>
    </xf>
    <xf numFmtId="0" fontId="10" fillId="0" borderId="59" xfId="0" applyFont="1" applyFill="1" applyBorder="1" applyAlignment="1">
      <alignment horizontal="left" vertical="top" wrapText="1"/>
    </xf>
    <xf numFmtId="0" fontId="6" fillId="3" borderId="60" xfId="0" applyFont="1" applyFill="1" applyBorder="1" applyAlignment="1">
      <alignment vertical="top"/>
    </xf>
    <xf numFmtId="37" fontId="9" fillId="0" borderId="12" xfId="1" applyNumberFormat="1" applyFont="1" applyFill="1" applyBorder="1" applyAlignment="1">
      <alignment horizontal="center" vertical="top" wrapText="1"/>
    </xf>
    <xf numFmtId="37" fontId="9" fillId="0" borderId="10" xfId="1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37" fontId="10" fillId="5" borderId="22" xfId="1" applyNumberFormat="1" applyFont="1" applyFill="1" applyBorder="1" applyAlignment="1">
      <alignment horizontal="center" vertical="top" wrapText="1"/>
    </xf>
    <xf numFmtId="37" fontId="21" fillId="0" borderId="0" xfId="1" applyNumberFormat="1" applyFont="1" applyFill="1" applyBorder="1" applyAlignment="1">
      <alignment horizontal="center" vertical="top" wrapText="1"/>
    </xf>
    <xf numFmtId="1" fontId="6" fillId="3" borderId="56" xfId="1" applyNumberFormat="1" applyFont="1" applyFill="1" applyBorder="1" applyAlignment="1">
      <alignment vertical="top" wrapText="1"/>
    </xf>
    <xf numFmtId="37" fontId="10" fillId="0" borderId="1" xfId="3" applyNumberFormat="1" applyFont="1" applyFill="1" applyBorder="1" applyAlignment="1">
      <alignment horizontal="left" vertical="top"/>
    </xf>
    <xf numFmtId="37" fontId="10" fillId="0" borderId="1" xfId="3" applyNumberFormat="1" applyFont="1" applyFill="1" applyBorder="1" applyAlignment="1">
      <alignment horizontal="center" vertical="top"/>
    </xf>
    <xf numFmtId="37" fontId="10" fillId="0" borderId="22" xfId="3" applyNumberFormat="1" applyFont="1" applyFill="1" applyBorder="1" applyAlignment="1">
      <alignment horizontal="center" vertical="top"/>
    </xf>
    <xf numFmtId="0" fontId="6" fillId="14" borderId="22" xfId="0" applyFont="1" applyFill="1" applyBorder="1" applyAlignment="1">
      <alignment horizontal="center" vertical="top" wrapText="1"/>
    </xf>
    <xf numFmtId="0" fontId="6" fillId="14" borderId="85" xfId="0" applyFont="1" applyFill="1" applyBorder="1" applyAlignment="1">
      <alignment horizontal="center" vertical="top" wrapText="1"/>
    </xf>
    <xf numFmtId="0" fontId="6" fillId="13" borderId="20" xfId="0" applyFont="1" applyFill="1" applyBorder="1" applyAlignment="1">
      <alignment horizontal="center" vertical="top" wrapText="1"/>
    </xf>
    <xf numFmtId="0" fontId="6" fillId="13" borderId="22" xfId="0" applyFont="1" applyFill="1" applyBorder="1" applyAlignment="1">
      <alignment horizontal="center" vertical="top" wrapText="1"/>
    </xf>
    <xf numFmtId="0" fontId="6" fillId="13" borderId="85" xfId="0" applyFont="1" applyFill="1" applyBorder="1" applyAlignment="1">
      <alignment horizontal="center" vertical="top" wrapText="1"/>
    </xf>
    <xf numFmtId="37" fontId="10" fillId="14" borderId="22" xfId="3" applyNumberFormat="1" applyFont="1" applyFill="1" applyBorder="1" applyAlignment="1">
      <alignment horizontal="center" vertical="top" wrapText="1"/>
    </xf>
    <xf numFmtId="37" fontId="10" fillId="14" borderId="85" xfId="3" applyNumberFormat="1" applyFont="1" applyFill="1" applyBorder="1" applyAlignment="1">
      <alignment horizontal="center" vertical="top" wrapText="1"/>
    </xf>
    <xf numFmtId="37" fontId="10" fillId="13" borderId="20" xfId="3" applyNumberFormat="1" applyFont="1" applyFill="1" applyBorder="1" applyAlignment="1">
      <alignment horizontal="center" vertical="top" wrapText="1"/>
    </xf>
    <xf numFmtId="37" fontId="10" fillId="13" borderId="22" xfId="3" applyNumberFormat="1" applyFont="1" applyFill="1" applyBorder="1" applyAlignment="1">
      <alignment horizontal="center" vertical="top" wrapText="1"/>
    </xf>
    <xf numFmtId="37" fontId="10" fillId="13" borderId="85" xfId="3" applyNumberFormat="1" applyFont="1" applyFill="1" applyBorder="1" applyAlignment="1">
      <alignment horizontal="center" vertical="top" wrapText="1"/>
    </xf>
    <xf numFmtId="37" fontId="0" fillId="0" borderId="0" xfId="0" applyNumberFormat="1" applyAlignment="1">
      <alignment vertical="top"/>
    </xf>
    <xf numFmtId="0" fontId="24" fillId="5" borderId="1" xfId="0" applyFont="1" applyFill="1" applyBorder="1" applyAlignment="1">
      <alignment horizontal="center" vertical="top"/>
    </xf>
    <xf numFmtId="0" fontId="6" fillId="3" borderId="1" xfId="0" quotePrefix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10" fillId="0" borderId="27" xfId="0" applyFont="1" applyFill="1" applyBorder="1" applyAlignment="1">
      <alignment horizontal="left" vertical="top"/>
    </xf>
    <xf numFmtId="0" fontId="20" fillId="0" borderId="9" xfId="0" applyFont="1" applyBorder="1" applyAlignment="1">
      <alignment vertical="top"/>
    </xf>
    <xf numFmtId="0" fontId="20" fillId="0" borderId="29" xfId="0" applyFont="1" applyBorder="1" applyAlignment="1">
      <alignment horizontal="left" vertical="top"/>
    </xf>
    <xf numFmtId="0" fontId="19" fillId="0" borderId="33" xfId="0" applyFont="1" applyBorder="1" applyAlignment="1">
      <alignment horizontal="left" vertical="top"/>
    </xf>
    <xf numFmtId="0" fontId="19" fillId="0" borderId="29" xfId="0" applyFont="1" applyBorder="1" applyAlignment="1">
      <alignment horizontal="left" vertical="top"/>
    </xf>
    <xf numFmtId="0" fontId="20" fillId="0" borderId="24" xfId="0" applyFont="1" applyBorder="1" applyAlignment="1">
      <alignment horizontal="left" vertical="top"/>
    </xf>
    <xf numFmtId="0" fontId="0" fillId="0" borderId="0" xfId="0" applyBorder="1"/>
    <xf numFmtId="0" fontId="20" fillId="0" borderId="33" xfId="0" applyFont="1" applyBorder="1" applyAlignment="1">
      <alignment horizontal="left" vertical="top"/>
    </xf>
    <xf numFmtId="0" fontId="20" fillId="0" borderId="34" xfId="0" applyFont="1" applyBorder="1" applyAlignment="1">
      <alignment horizontal="left" vertical="top"/>
    </xf>
    <xf numFmtId="1" fontId="10" fillId="0" borderId="26" xfId="1" applyNumberFormat="1" applyFont="1" applyFill="1" applyBorder="1" applyAlignment="1">
      <alignment horizontal="center" vertical="top" wrapText="1"/>
    </xf>
    <xf numFmtId="1" fontId="10" fillId="0" borderId="24" xfId="1" applyNumberFormat="1" applyFont="1" applyFill="1" applyBorder="1" applyAlignment="1">
      <alignment horizontal="center" vertical="top" wrapText="1"/>
    </xf>
    <xf numFmtId="1" fontId="9" fillId="15" borderId="39" xfId="0" applyNumberFormat="1" applyFont="1" applyFill="1" applyBorder="1" applyAlignment="1">
      <alignment horizontal="center" vertical="top"/>
    </xf>
    <xf numFmtId="0" fontId="10" fillId="0" borderId="31" xfId="0" applyFont="1" applyFill="1" applyBorder="1" applyAlignment="1">
      <alignment horizontal="left" vertical="top" wrapText="1"/>
    </xf>
    <xf numFmtId="37" fontId="10" fillId="0" borderId="27" xfId="1" applyNumberFormat="1" applyFont="1" applyFill="1" applyBorder="1" applyAlignment="1">
      <alignment horizontal="center" vertical="top" wrapText="1"/>
    </xf>
    <xf numFmtId="1" fontId="10" fillId="0" borderId="27" xfId="0" applyNumberFormat="1" applyFont="1" applyFill="1" applyBorder="1" applyAlignment="1">
      <alignment horizontal="left" vertical="top" wrapText="1"/>
    </xf>
    <xf numFmtId="1" fontId="10" fillId="0" borderId="27" xfId="1" applyNumberFormat="1" applyFont="1" applyFill="1" applyBorder="1" applyAlignment="1">
      <alignment horizontal="left" vertical="top" wrapText="1"/>
    </xf>
    <xf numFmtId="1" fontId="10" fillId="0" borderId="31" xfId="1" applyNumberFormat="1" applyFont="1" applyFill="1" applyBorder="1" applyAlignment="1">
      <alignment horizontal="left" vertical="top" wrapText="1"/>
    </xf>
    <xf numFmtId="1" fontId="10" fillId="0" borderId="28" xfId="1" applyNumberFormat="1" applyFont="1" applyFill="1" applyBorder="1" applyAlignment="1">
      <alignment horizontal="left" vertical="top" wrapText="1"/>
    </xf>
    <xf numFmtId="1" fontId="10" fillId="0" borderId="23" xfId="1" applyNumberFormat="1" applyFont="1" applyFill="1" applyBorder="1" applyAlignment="1">
      <alignment horizontal="center" vertical="top" wrapText="1"/>
    </xf>
    <xf numFmtId="37" fontId="9" fillId="0" borderId="0" xfId="1" applyNumberFormat="1" applyFont="1" applyFill="1" applyBorder="1" applyAlignment="1">
      <alignment horizontal="left" vertical="top"/>
    </xf>
    <xf numFmtId="1" fontId="10" fillId="0" borderId="62" xfId="1" applyNumberFormat="1" applyFont="1" applyFill="1" applyBorder="1" applyAlignment="1">
      <alignment horizontal="center" vertical="top" wrapText="1"/>
    </xf>
    <xf numFmtId="1" fontId="10" fillId="7" borderId="43" xfId="1" applyNumberFormat="1" applyFont="1" applyFill="1" applyBorder="1" applyAlignment="1">
      <alignment horizontal="center" vertical="top" wrapText="1"/>
    </xf>
    <xf numFmtId="1" fontId="9" fillId="0" borderId="65" xfId="1" applyNumberFormat="1" applyFont="1" applyFill="1" applyBorder="1" applyAlignment="1">
      <alignment horizontal="center" vertical="top"/>
    </xf>
    <xf numFmtId="1" fontId="9" fillId="0" borderId="66" xfId="1" applyNumberFormat="1" applyFont="1" applyFill="1" applyBorder="1" applyAlignment="1">
      <alignment horizontal="center" vertical="top"/>
    </xf>
    <xf numFmtId="1" fontId="9" fillId="0" borderId="77" xfId="1" applyNumberFormat="1" applyFont="1" applyFill="1" applyBorder="1" applyAlignment="1">
      <alignment horizontal="center" vertical="top"/>
    </xf>
    <xf numFmtId="1" fontId="9" fillId="7" borderId="67" xfId="1" applyNumberFormat="1" applyFont="1" applyFill="1" applyBorder="1" applyAlignment="1">
      <alignment horizontal="center" vertical="top"/>
    </xf>
    <xf numFmtId="1" fontId="9" fillId="15" borderId="67" xfId="1" applyNumberFormat="1" applyFont="1" applyFill="1" applyBorder="1" applyAlignment="1">
      <alignment horizontal="center" vertical="top"/>
    </xf>
    <xf numFmtId="37" fontId="9" fillId="0" borderId="0" xfId="0" applyNumberFormat="1" applyFont="1" applyFill="1" applyBorder="1" applyAlignment="1">
      <alignment horizontal="left" vertical="top" wrapText="1"/>
    </xf>
    <xf numFmtId="1" fontId="10" fillId="0" borderId="86" xfId="1" applyNumberFormat="1" applyFont="1" applyFill="1" applyBorder="1" applyAlignment="1">
      <alignment horizontal="center" vertical="top" wrapText="1"/>
    </xf>
    <xf numFmtId="1" fontId="10" fillId="0" borderId="64" xfId="1" applyNumberFormat="1" applyFont="1" applyFill="1" applyBorder="1" applyAlignment="1">
      <alignment horizontal="center" vertical="top" wrapText="1"/>
    </xf>
    <xf numFmtId="1" fontId="10" fillId="0" borderId="7" xfId="1" applyNumberFormat="1" applyFont="1" applyFill="1" applyBorder="1" applyAlignment="1">
      <alignment horizontal="center" vertical="top" wrapText="1"/>
    </xf>
    <xf numFmtId="1" fontId="10" fillId="7" borderId="57" xfId="1" applyNumberFormat="1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left" vertical="top"/>
    </xf>
    <xf numFmtId="0" fontId="6" fillId="0" borderId="24" xfId="0" applyFont="1" applyFill="1" applyBorder="1" applyAlignment="1">
      <alignment horizontal="left" vertical="top"/>
    </xf>
    <xf numFmtId="1" fontId="6" fillId="0" borderId="24" xfId="1" applyNumberFormat="1" applyFont="1" applyFill="1" applyBorder="1" applyAlignment="1">
      <alignment horizontal="left" vertical="top" wrapText="1"/>
    </xf>
    <xf numFmtId="1" fontId="6" fillId="0" borderId="9" xfId="1" applyNumberFormat="1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1" fontId="10" fillId="5" borderId="18" xfId="1" applyNumberFormat="1" applyFont="1" applyFill="1" applyBorder="1" applyAlignment="1">
      <alignment horizontal="center" vertical="top" wrapText="1"/>
    </xf>
    <xf numFmtId="1" fontId="10" fillId="5" borderId="18" xfId="2" applyNumberFormat="1" applyFont="1" applyFill="1" applyBorder="1" applyAlignment="1">
      <alignment horizontal="center" vertical="top" wrapText="1"/>
    </xf>
    <xf numFmtId="1" fontId="10" fillId="5" borderId="49" xfId="1" applyNumberFormat="1" applyFont="1" applyFill="1" applyBorder="1" applyAlignment="1">
      <alignment horizontal="center" vertical="top" wrapText="1"/>
    </xf>
    <xf numFmtId="1" fontId="10" fillId="5" borderId="49" xfId="2" applyNumberFormat="1" applyFont="1" applyFill="1" applyBorder="1" applyAlignment="1">
      <alignment horizontal="center" vertical="top" wrapText="1"/>
    </xf>
    <xf numFmtId="0" fontId="2" fillId="2" borderId="51" xfId="0" applyFont="1" applyFill="1" applyBorder="1" applyAlignment="1">
      <alignment horizontal="left" vertical="top" wrapText="1"/>
    </xf>
    <xf numFmtId="1" fontId="6" fillId="5" borderId="36" xfId="0" applyNumberFormat="1" applyFont="1" applyFill="1" applyBorder="1" applyAlignment="1">
      <alignment horizontal="center" vertical="top"/>
    </xf>
    <xf numFmtId="1" fontId="6" fillId="5" borderId="55" xfId="0" applyNumberFormat="1" applyFont="1" applyFill="1" applyBorder="1" applyAlignment="1">
      <alignment horizontal="center" vertical="top"/>
    </xf>
    <xf numFmtId="1" fontId="6" fillId="5" borderId="16" xfId="0" applyNumberFormat="1" applyFont="1" applyFill="1" applyBorder="1" applyAlignment="1">
      <alignment horizontal="center" vertical="top"/>
    </xf>
    <xf numFmtId="1" fontId="6" fillId="5" borderId="17" xfId="0" applyNumberFormat="1" applyFont="1" applyFill="1" applyBorder="1" applyAlignment="1">
      <alignment horizontal="center" vertical="top"/>
    </xf>
    <xf numFmtId="0" fontId="6" fillId="3" borderId="47" xfId="0" applyFont="1" applyFill="1" applyBorder="1" applyAlignment="1">
      <alignment horizontal="left" vertical="top"/>
    </xf>
    <xf numFmtId="0" fontId="6" fillId="3" borderId="15" xfId="0" applyFont="1" applyFill="1" applyBorder="1" applyAlignment="1">
      <alignment horizontal="left" vertical="top"/>
    </xf>
    <xf numFmtId="0" fontId="6" fillId="3" borderId="22" xfId="0" applyFont="1" applyFill="1" applyBorder="1" applyAlignment="1">
      <alignment horizontal="center" vertical="top"/>
    </xf>
    <xf numFmtId="0" fontId="6" fillId="3" borderId="32" xfId="0" applyFont="1" applyFill="1" applyBorder="1" applyAlignment="1">
      <alignment horizontal="center" vertical="top"/>
    </xf>
    <xf numFmtId="0" fontId="6" fillId="3" borderId="21" xfId="0" applyFont="1" applyFill="1" applyBorder="1" applyAlignment="1">
      <alignment horizontal="center" vertical="top"/>
    </xf>
    <xf numFmtId="0" fontId="6" fillId="0" borderId="58" xfId="0" applyFont="1" applyFill="1" applyBorder="1" applyAlignment="1">
      <alignment horizontal="center" vertical="top"/>
    </xf>
    <xf numFmtId="0" fontId="6" fillId="0" borderId="60" xfId="0" applyFont="1" applyFill="1" applyBorder="1" applyAlignment="1">
      <alignment horizontal="center" vertical="top"/>
    </xf>
    <xf numFmtId="0" fontId="6" fillId="12" borderId="13" xfId="0" applyFont="1" applyFill="1" applyBorder="1" applyAlignment="1">
      <alignment horizontal="center" vertical="top"/>
    </xf>
    <xf numFmtId="0" fontId="6" fillId="12" borderId="15" xfId="0" applyFont="1" applyFill="1" applyBorder="1" applyAlignment="1">
      <alignment horizontal="center" vertical="top"/>
    </xf>
    <xf numFmtId="0" fontId="6" fillId="11" borderId="19" xfId="0" applyFont="1" applyFill="1" applyBorder="1" applyAlignment="1">
      <alignment horizontal="center" vertical="top"/>
    </xf>
    <xf numFmtId="0" fontId="6" fillId="11" borderId="32" xfId="0" applyFont="1" applyFill="1" applyBorder="1" applyAlignment="1">
      <alignment horizontal="center" vertical="top"/>
    </xf>
    <xf numFmtId="0" fontId="6" fillId="8" borderId="19" xfId="0" applyFont="1" applyFill="1" applyBorder="1" applyAlignment="1">
      <alignment horizontal="center" vertical="top" wrapText="1"/>
    </xf>
    <xf numFmtId="0" fontId="6" fillId="8" borderId="32" xfId="0" applyFont="1" applyFill="1" applyBorder="1" applyAlignment="1">
      <alignment horizontal="center" vertical="top" wrapText="1"/>
    </xf>
    <xf numFmtId="0" fontId="6" fillId="14" borderId="19" xfId="0" applyFont="1" applyFill="1" applyBorder="1" applyAlignment="1">
      <alignment horizontal="center" vertical="top" wrapText="1"/>
    </xf>
    <xf numFmtId="0" fontId="6" fillId="14" borderId="32" xfId="0" applyFont="1" applyFill="1" applyBorder="1" applyAlignment="1">
      <alignment horizontal="center" vertical="top" wrapText="1"/>
    </xf>
    <xf numFmtId="0" fontId="6" fillId="0" borderId="48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top" wrapText="1"/>
    </xf>
    <xf numFmtId="0" fontId="6" fillId="3" borderId="22" xfId="0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left" vertical="top"/>
    </xf>
    <xf numFmtId="0" fontId="6" fillId="3" borderId="46" xfId="0" applyFont="1" applyFill="1" applyBorder="1" applyAlignment="1">
      <alignment horizontal="left" vertical="top"/>
    </xf>
    <xf numFmtId="0" fontId="6" fillId="3" borderId="20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16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left" vertical="top"/>
    </xf>
    <xf numFmtId="0" fontId="10" fillId="0" borderId="27" xfId="0" applyFont="1" applyFill="1" applyBorder="1" applyAlignment="1">
      <alignment horizontal="left" vertical="top"/>
    </xf>
    <xf numFmtId="0" fontId="6" fillId="3" borderId="13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6" fillId="3" borderId="36" xfId="0" applyFont="1" applyFill="1" applyBorder="1" applyAlignment="1">
      <alignment horizontal="center" vertical="top"/>
    </xf>
    <xf numFmtId="0" fontId="6" fillId="3" borderId="37" xfId="0" applyFont="1" applyFill="1" applyBorder="1" applyAlignment="1">
      <alignment horizontal="center" vertical="top"/>
    </xf>
    <xf numFmtId="0" fontId="6" fillId="3" borderId="55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6" fillId="3" borderId="20" xfId="0" applyFont="1" applyFill="1" applyBorder="1" applyAlignment="1">
      <alignment horizontal="center" vertical="top" wrapText="1"/>
    </xf>
    <xf numFmtId="0" fontId="6" fillId="3" borderId="27" xfId="0" applyFont="1" applyFill="1" applyBorder="1" applyAlignment="1">
      <alignment horizontal="center" vertical="top" wrapText="1"/>
    </xf>
    <xf numFmtId="0" fontId="6" fillId="3" borderId="30" xfId="0" applyFont="1" applyFill="1" applyBorder="1" applyAlignment="1">
      <alignment horizontal="center" vertical="top" wrapText="1"/>
    </xf>
    <xf numFmtId="0" fontId="10" fillId="0" borderId="78" xfId="0" applyFont="1" applyFill="1" applyBorder="1" applyAlignment="1">
      <alignment horizontal="left" vertical="top"/>
    </xf>
    <xf numFmtId="0" fontId="10" fillId="0" borderId="77" xfId="0" applyFont="1" applyFill="1" applyBorder="1" applyAlignment="1">
      <alignment horizontal="left" vertical="top"/>
    </xf>
    <xf numFmtId="0" fontId="9" fillId="15" borderId="40" xfId="0" applyFont="1" applyFill="1" applyBorder="1" applyAlignment="1">
      <alignment horizontal="left" vertical="top" wrapText="1"/>
    </xf>
    <xf numFmtId="0" fontId="9" fillId="15" borderId="41" xfId="0" applyFont="1" applyFill="1" applyBorder="1" applyAlignment="1">
      <alignment horizontal="left" vertical="top" wrapText="1"/>
    </xf>
    <xf numFmtId="0" fontId="9" fillId="7" borderId="40" xfId="0" applyFont="1" applyFill="1" applyBorder="1" applyAlignment="1">
      <alignment horizontal="left" vertical="top" wrapText="1"/>
    </xf>
    <xf numFmtId="0" fontId="9" fillId="7" borderId="4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1" fontId="6" fillId="3" borderId="36" xfId="1" applyNumberFormat="1" applyFont="1" applyFill="1" applyBorder="1" applyAlignment="1">
      <alignment horizontal="center" vertical="top" wrapText="1"/>
    </xf>
    <xf numFmtId="1" fontId="6" fillId="3" borderId="37" xfId="1" applyNumberFormat="1" applyFont="1" applyFill="1" applyBorder="1" applyAlignment="1">
      <alignment horizontal="center" vertical="top" wrapText="1"/>
    </xf>
    <xf numFmtId="1" fontId="6" fillId="3" borderId="55" xfId="1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1" fontId="6" fillId="3" borderId="41" xfId="1" applyNumberFormat="1" applyFont="1" applyFill="1" applyBorder="1" applyAlignment="1">
      <alignment horizontal="center" vertical="top" wrapText="1"/>
    </xf>
    <xf numFmtId="0" fontId="0" fillId="0" borderId="0" xfId="0" quotePrefix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16" fontId="0" fillId="0" borderId="18" xfId="0" quotePrefix="1" applyNumberFormat="1" applyFill="1" applyBorder="1" applyAlignment="1">
      <alignment horizontal="left" vertical="top"/>
    </xf>
    <xf numFmtId="0" fontId="0" fillId="0" borderId="34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6" xfId="0" applyFill="1" applyBorder="1" applyAlignment="1">
      <alignment horizontal="left" vertical="top"/>
    </xf>
    <xf numFmtId="0" fontId="0" fillId="0" borderId="0" xfId="0" quotePrefix="1" applyFill="1" applyBorder="1" applyAlignment="1">
      <alignment horizontal="left" vertical="top"/>
    </xf>
    <xf numFmtId="16" fontId="0" fillId="0" borderId="0" xfId="0" quotePrefix="1" applyNumberFormat="1" applyFont="1" applyFill="1" applyBorder="1" applyAlignment="1">
      <alignment horizontal="left" vertical="top"/>
    </xf>
    <xf numFmtId="0" fontId="0" fillId="0" borderId="26" xfId="0" applyFont="1" applyFill="1" applyBorder="1" applyAlignment="1">
      <alignment horizontal="left" vertical="top"/>
    </xf>
    <xf numFmtId="0" fontId="6" fillId="7" borderId="22" xfId="0" applyFont="1" applyFill="1" applyBorder="1" applyAlignment="1">
      <alignment horizontal="center" vertical="top" wrapText="1"/>
    </xf>
    <xf numFmtId="0" fontId="6" fillId="7" borderId="20" xfId="0" applyFont="1" applyFill="1" applyBorder="1" applyAlignment="1">
      <alignment horizontal="center" vertical="top" wrapText="1"/>
    </xf>
    <xf numFmtId="0" fontId="6" fillId="7" borderId="21" xfId="0" applyFont="1" applyFill="1" applyBorder="1" applyAlignment="1">
      <alignment horizontal="center" vertical="top" wrapText="1"/>
    </xf>
    <xf numFmtId="16" fontId="0" fillId="0" borderId="18" xfId="0" quotePrefix="1" applyNumberFormat="1" applyFont="1" applyFill="1" applyBorder="1" applyAlignment="1">
      <alignment horizontal="left" vertical="top"/>
    </xf>
    <xf numFmtId="0" fontId="0" fillId="0" borderId="34" xfId="0" applyFont="1" applyFill="1" applyBorder="1" applyAlignment="1">
      <alignment horizontal="left" vertical="top"/>
    </xf>
    <xf numFmtId="0" fontId="6" fillId="0" borderId="22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20" fillId="0" borderId="25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20" fillId="0" borderId="22" xfId="0" applyFont="1" applyBorder="1" applyAlignment="1">
      <alignment horizontal="center" vertical="top"/>
    </xf>
    <xf numFmtId="0" fontId="20" fillId="0" borderId="20" xfId="0" applyFont="1" applyBorder="1" applyAlignment="1">
      <alignment horizontal="center" vertical="top"/>
    </xf>
    <xf numFmtId="0" fontId="20" fillId="0" borderId="2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14" borderId="22" xfId="0" applyFont="1" applyFill="1" applyBorder="1" applyAlignment="1">
      <alignment horizontal="center" vertical="top" wrapText="1"/>
    </xf>
    <xf numFmtId="0" fontId="6" fillId="14" borderId="20" xfId="0" applyFont="1" applyFill="1" applyBorder="1" applyAlignment="1">
      <alignment horizontal="center" vertical="top" wrapText="1"/>
    </xf>
    <xf numFmtId="0" fontId="6" fillId="14" borderId="83" xfId="0" applyFont="1" applyFill="1" applyBorder="1" applyAlignment="1">
      <alignment horizontal="center" vertical="top" wrapText="1"/>
    </xf>
    <xf numFmtId="0" fontId="6" fillId="13" borderId="84" xfId="0" applyFont="1" applyFill="1" applyBorder="1" applyAlignment="1">
      <alignment horizontal="center" vertical="top" wrapText="1"/>
    </xf>
    <xf numFmtId="0" fontId="6" fillId="13" borderId="20" xfId="0" applyFont="1" applyFill="1" applyBorder="1" applyAlignment="1">
      <alignment horizontal="center" vertical="top" wrapText="1"/>
    </xf>
    <xf numFmtId="0" fontId="6" fillId="13" borderId="83" xfId="0" applyFont="1" applyFill="1" applyBorder="1" applyAlignment="1">
      <alignment horizontal="center" vertical="top" wrapText="1"/>
    </xf>
  </cellXfs>
  <cellStyles count="4">
    <cellStyle name="Accent2" xfId="2" builtinId="33"/>
    <cellStyle name="Comma" xfId="1" builtinId="3"/>
    <cellStyle name="Comma 7" xfId="3"/>
    <cellStyle name="Normal" xfId="0" builtinId="0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4"/>
  <sheetViews>
    <sheetView zoomScale="70" zoomScaleNormal="70" workbookViewId="0">
      <pane ySplit="3" topLeftCell="A4" activePane="bottomLeft" state="frozen"/>
      <selection pane="bottomLeft" activeCell="A6" sqref="A6"/>
    </sheetView>
  </sheetViews>
  <sheetFormatPr defaultColWidth="9.109375" defaultRowHeight="13.8" x14ac:dyDescent="0.3"/>
  <cols>
    <col min="1" max="1" width="9.109375" style="1"/>
    <col min="2" max="2" width="20.6640625" style="1" customWidth="1"/>
    <col min="3" max="3" width="23.5546875" style="1" customWidth="1"/>
    <col min="4" max="4" width="23.6640625" style="1" customWidth="1"/>
    <col min="5" max="5" width="17.5546875" style="1" customWidth="1"/>
    <col min="6" max="6" width="26.6640625" style="1" customWidth="1"/>
    <col min="7" max="7" width="15.33203125" style="1" customWidth="1"/>
    <col min="8" max="8" width="14.6640625" style="1" customWidth="1"/>
    <col min="9" max="9" width="17.33203125" style="1" customWidth="1"/>
    <col min="10" max="10" width="19.33203125" style="1" customWidth="1"/>
    <col min="11" max="16384" width="9.109375" style="1"/>
  </cols>
  <sheetData>
    <row r="1" spans="2:10" ht="14.4" thickBot="1" x14ac:dyDescent="0.35"/>
    <row r="2" spans="2:10" x14ac:dyDescent="0.3">
      <c r="B2" s="117"/>
      <c r="C2" s="579" t="s">
        <v>2</v>
      </c>
      <c r="D2" s="579"/>
      <c r="E2" s="579"/>
      <c r="F2" s="579" t="s">
        <v>1</v>
      </c>
      <c r="G2" s="579"/>
      <c r="H2" s="579"/>
      <c r="I2" s="579"/>
      <c r="J2" s="118"/>
    </row>
    <row r="3" spans="2:10" ht="27.6" x14ac:dyDescent="0.3">
      <c r="B3" s="119" t="s">
        <v>28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38</v>
      </c>
      <c r="H3" s="2" t="s">
        <v>44</v>
      </c>
      <c r="I3" s="2" t="s">
        <v>5</v>
      </c>
      <c r="J3" s="120" t="s">
        <v>7</v>
      </c>
    </row>
    <row r="4" spans="2:10" ht="220.8" x14ac:dyDescent="0.3">
      <c r="B4" s="121" t="s">
        <v>8</v>
      </c>
      <c r="C4" s="4" t="s">
        <v>213</v>
      </c>
      <c r="D4" s="4" t="s">
        <v>214</v>
      </c>
      <c r="E4" s="5" t="s">
        <v>27</v>
      </c>
      <c r="F4" s="5" t="s">
        <v>212</v>
      </c>
      <c r="G4" s="5" t="s">
        <v>39</v>
      </c>
      <c r="H4" s="5" t="s">
        <v>49</v>
      </c>
      <c r="I4" s="5" t="s">
        <v>27</v>
      </c>
      <c r="J4" s="122" t="s">
        <v>24</v>
      </c>
    </row>
    <row r="5" spans="2:10" ht="27.6" x14ac:dyDescent="0.3">
      <c r="B5" s="121" t="s">
        <v>9</v>
      </c>
      <c r="C5" s="3" t="s">
        <v>215</v>
      </c>
      <c r="D5" s="4" t="s">
        <v>50</v>
      </c>
      <c r="E5" s="4" t="s">
        <v>43</v>
      </c>
      <c r="F5" s="4" t="s">
        <v>29</v>
      </c>
      <c r="G5" s="6" t="s">
        <v>40</v>
      </c>
      <c r="H5" s="7" t="s">
        <v>45</v>
      </c>
      <c r="I5" s="4" t="s">
        <v>43</v>
      </c>
      <c r="J5" s="122" t="s">
        <v>10</v>
      </c>
    </row>
    <row r="6" spans="2:10" ht="179.4" x14ac:dyDescent="0.3">
      <c r="B6" s="121" t="s">
        <v>11</v>
      </c>
      <c r="C6" s="4" t="s">
        <v>81</v>
      </c>
      <c r="D6" s="4" t="s">
        <v>0</v>
      </c>
      <c r="E6" s="5" t="s">
        <v>43</v>
      </c>
      <c r="F6" s="3" t="s">
        <v>82</v>
      </c>
      <c r="G6" s="3" t="s">
        <v>220</v>
      </c>
      <c r="H6" s="8" t="s">
        <v>221</v>
      </c>
      <c r="I6" s="5" t="s">
        <v>43</v>
      </c>
      <c r="J6" s="122" t="s">
        <v>216</v>
      </c>
    </row>
    <row r="7" spans="2:10" ht="41.4" x14ac:dyDescent="0.3">
      <c r="B7" s="121" t="s">
        <v>12</v>
      </c>
      <c r="C7" s="9" t="s">
        <v>32</v>
      </c>
      <c r="D7" s="3" t="s">
        <v>13</v>
      </c>
      <c r="E7" s="3" t="s">
        <v>53</v>
      </c>
      <c r="F7" s="6" t="s">
        <v>41</v>
      </c>
      <c r="G7" s="6">
        <v>1</v>
      </c>
      <c r="H7" s="7" t="s">
        <v>46</v>
      </c>
      <c r="I7" s="6" t="s">
        <v>51</v>
      </c>
      <c r="J7" s="122" t="s">
        <v>14</v>
      </c>
    </row>
    <row r="8" spans="2:10" ht="41.4" x14ac:dyDescent="0.3">
      <c r="B8" s="121" t="s">
        <v>15</v>
      </c>
      <c r="C8" s="3" t="s">
        <v>16</v>
      </c>
      <c r="D8" s="3" t="s">
        <v>241</v>
      </c>
      <c r="E8" s="3" t="s">
        <v>54</v>
      </c>
      <c r="F8" s="3" t="s">
        <v>17</v>
      </c>
      <c r="G8" s="3">
        <v>1</v>
      </c>
      <c r="H8" s="8" t="s">
        <v>46</v>
      </c>
      <c r="I8" s="3" t="s">
        <v>54</v>
      </c>
      <c r="J8" s="122" t="s">
        <v>25</v>
      </c>
    </row>
    <row r="9" spans="2:10" ht="41.4" x14ac:dyDescent="0.3">
      <c r="B9" s="121" t="s">
        <v>18</v>
      </c>
      <c r="C9" s="3" t="s">
        <v>19</v>
      </c>
      <c r="D9" s="3" t="s">
        <v>20</v>
      </c>
      <c r="E9" s="3" t="s">
        <v>31</v>
      </c>
      <c r="F9" s="3" t="s">
        <v>42</v>
      </c>
      <c r="G9" s="3">
        <v>1</v>
      </c>
      <c r="H9" s="8" t="s">
        <v>46</v>
      </c>
      <c r="I9" s="3" t="s">
        <v>31</v>
      </c>
      <c r="J9" s="122" t="s">
        <v>26</v>
      </c>
    </row>
    <row r="10" spans="2:10" ht="27.6" x14ac:dyDescent="0.3">
      <c r="B10" s="121" t="s">
        <v>21</v>
      </c>
      <c r="C10" s="3" t="s">
        <v>22</v>
      </c>
      <c r="D10" s="3" t="s">
        <v>30</v>
      </c>
      <c r="E10" s="3" t="s">
        <v>43</v>
      </c>
      <c r="F10" s="3" t="s">
        <v>23</v>
      </c>
      <c r="G10" s="3" t="s">
        <v>218</v>
      </c>
      <c r="H10" s="8" t="s">
        <v>47</v>
      </c>
      <c r="I10" s="3" t="s">
        <v>43</v>
      </c>
      <c r="J10" s="122"/>
    </row>
    <row r="11" spans="2:10" ht="42" thickBot="1" x14ac:dyDescent="0.35">
      <c r="B11" s="123" t="s">
        <v>33</v>
      </c>
      <c r="C11" s="124" t="s">
        <v>34</v>
      </c>
      <c r="D11" s="124" t="s">
        <v>35</v>
      </c>
      <c r="E11" s="124" t="s">
        <v>52</v>
      </c>
      <c r="F11" s="124" t="s">
        <v>36</v>
      </c>
      <c r="G11" s="124" t="s">
        <v>223</v>
      </c>
      <c r="H11" s="124" t="s">
        <v>48</v>
      </c>
      <c r="I11" s="124" t="s">
        <v>222</v>
      </c>
      <c r="J11" s="125" t="s">
        <v>37</v>
      </c>
    </row>
    <row r="14" spans="2:10" x14ac:dyDescent="0.3">
      <c r="F14" s="24"/>
    </row>
  </sheetData>
  <mergeCells count="2">
    <mergeCell ref="C2:E2"/>
    <mergeCell ref="F2:I2"/>
  </mergeCells>
  <pageMargins left="0.7" right="0.7" top="0.75" bottom="0.75" header="0.3" footer="0.3"/>
  <pageSetup scale="65" orientation="landscape" horizontalDpi="1200" verticalDpi="1200" r:id="rId1"/>
  <ignoredErrors>
    <ignoredError sqref="H7:H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workbookViewId="0"/>
  </sheetViews>
  <sheetFormatPr defaultColWidth="9.109375" defaultRowHeight="14.4" x14ac:dyDescent="0.3"/>
  <cols>
    <col min="1" max="1" width="9.109375" style="10"/>
    <col min="2" max="2" width="34.5546875" style="10" customWidth="1"/>
    <col min="3" max="3" width="30.33203125" style="10" customWidth="1"/>
    <col min="4" max="4" width="34.33203125" style="10" customWidth="1"/>
    <col min="5" max="16384" width="9.109375" style="10"/>
  </cols>
  <sheetData>
    <row r="1" spans="2:4" ht="15" thickBot="1" x14ac:dyDescent="0.35"/>
    <row r="2" spans="2:4" ht="15" thickBot="1" x14ac:dyDescent="0.35">
      <c r="B2" s="23" t="s">
        <v>79</v>
      </c>
      <c r="C2" s="22" t="s">
        <v>78</v>
      </c>
      <c r="D2" s="21" t="s">
        <v>77</v>
      </c>
    </row>
    <row r="3" spans="2:4" x14ac:dyDescent="0.3">
      <c r="B3" s="20" t="s">
        <v>76</v>
      </c>
      <c r="C3" s="19" t="s">
        <v>75</v>
      </c>
      <c r="D3" s="18" t="s">
        <v>55</v>
      </c>
    </row>
    <row r="4" spans="2:4" ht="28.8" x14ac:dyDescent="0.3">
      <c r="B4" s="16" t="s">
        <v>74</v>
      </c>
      <c r="C4" s="17" t="s">
        <v>73</v>
      </c>
      <c r="D4" s="14" t="s">
        <v>55</v>
      </c>
    </row>
    <row r="5" spans="2:4" ht="57.6" x14ac:dyDescent="0.3">
      <c r="B5" s="16" t="s">
        <v>72</v>
      </c>
      <c r="C5" s="17" t="s">
        <v>71</v>
      </c>
      <c r="D5" s="14" t="s">
        <v>55</v>
      </c>
    </row>
    <row r="6" spans="2:4" ht="57.6" x14ac:dyDescent="0.3">
      <c r="B6" s="16" t="s">
        <v>70</v>
      </c>
      <c r="C6" s="17" t="s">
        <v>80</v>
      </c>
      <c r="D6" s="14" t="s">
        <v>55</v>
      </c>
    </row>
    <row r="7" spans="2:4" x14ac:dyDescent="0.3">
      <c r="B7" s="16" t="s">
        <v>69</v>
      </c>
      <c r="C7" s="15" t="s">
        <v>56</v>
      </c>
      <c r="D7" s="14" t="s">
        <v>55</v>
      </c>
    </row>
    <row r="8" spans="2:4" x14ac:dyDescent="0.3">
      <c r="B8" s="16" t="s">
        <v>68</v>
      </c>
      <c r="C8" s="15" t="s">
        <v>56</v>
      </c>
      <c r="D8" s="14" t="s">
        <v>55</v>
      </c>
    </row>
    <row r="9" spans="2:4" ht="43.2" x14ac:dyDescent="0.3">
      <c r="B9" s="16" t="s">
        <v>67</v>
      </c>
      <c r="C9" s="17" t="s">
        <v>66</v>
      </c>
      <c r="D9" s="14" t="s">
        <v>65</v>
      </c>
    </row>
    <row r="10" spans="2:4" ht="28.8" x14ac:dyDescent="0.3">
      <c r="B10" s="16" t="s">
        <v>64</v>
      </c>
      <c r="C10" s="17" t="s">
        <v>63</v>
      </c>
      <c r="D10" s="14" t="s">
        <v>62</v>
      </c>
    </row>
    <row r="11" spans="2:4" ht="57.6" x14ac:dyDescent="0.3">
      <c r="B11" s="16" t="s">
        <v>61</v>
      </c>
      <c r="C11" s="17" t="s">
        <v>60</v>
      </c>
      <c r="D11" s="14" t="s">
        <v>59</v>
      </c>
    </row>
    <row r="12" spans="2:4" x14ac:dyDescent="0.3">
      <c r="B12" s="16" t="s">
        <v>58</v>
      </c>
      <c r="C12" s="15" t="s">
        <v>56</v>
      </c>
      <c r="D12" s="14" t="s">
        <v>55</v>
      </c>
    </row>
    <row r="13" spans="2:4" ht="15" thickBot="1" x14ac:dyDescent="0.35">
      <c r="B13" s="13" t="s">
        <v>57</v>
      </c>
      <c r="C13" s="12" t="s">
        <v>56</v>
      </c>
      <c r="D13" s="11" t="s">
        <v>55</v>
      </c>
    </row>
  </sheetData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outlinePr summaryBelow="0"/>
    <pageSetUpPr autoPageBreaks="0" fitToPage="1"/>
  </sheetPr>
  <dimension ref="B1:BQ118"/>
  <sheetViews>
    <sheetView zoomScale="80" zoomScaleNormal="80" workbookViewId="0">
      <pane xSplit="5" ySplit="6" topLeftCell="F7" activePane="bottomRight" state="frozen"/>
      <selection pane="topRight" activeCell="F1" sqref="F1"/>
      <selection pane="bottomLeft" activeCell="A8" sqref="A8"/>
      <selection pane="bottomRight" activeCell="BB30" sqref="BB30"/>
    </sheetView>
  </sheetViews>
  <sheetFormatPr defaultColWidth="9.109375" defaultRowHeight="14.4" outlineLevelRow="2" outlineLevelCol="3" x14ac:dyDescent="0.3"/>
  <cols>
    <col min="1" max="1" width="1.6640625" style="34" customWidth="1"/>
    <col min="2" max="2" width="4.88671875" style="34" customWidth="1"/>
    <col min="3" max="3" width="21.6640625" style="34" bestFit="1" customWidth="1"/>
    <col min="4" max="4" width="58.6640625" style="104" customWidth="1"/>
    <col min="5" max="5" width="11.6640625" style="34" customWidth="1"/>
    <col min="6" max="6" width="7.109375" style="39" customWidth="1"/>
    <col min="7" max="7" width="10.88671875" style="39" customWidth="1"/>
    <col min="8" max="8" width="9.6640625" style="39" customWidth="1"/>
    <col min="9" max="9" width="7.5546875" style="39" customWidth="1"/>
    <col min="10" max="10" width="9.33203125" style="39" customWidth="1"/>
    <col min="11" max="11" width="13.44140625" style="39" customWidth="1"/>
    <col min="12" max="12" width="13.6640625" style="39" customWidth="1"/>
    <col min="13" max="13" width="16.6640625" style="39" hidden="1" customWidth="1" outlineLevel="2"/>
    <col min="14" max="14" width="14.88671875" style="39" hidden="1" customWidth="1" outlineLevel="2"/>
    <col min="15" max="15" width="14.33203125" style="39" hidden="1" customWidth="1" outlineLevel="2"/>
    <col min="16" max="16" width="13.33203125" style="39" hidden="1" customWidth="1" outlineLevel="2"/>
    <col min="17" max="17" width="14.6640625" style="39" hidden="1" customWidth="1" outlineLevel="2"/>
    <col min="18" max="18" width="12.33203125" style="39" hidden="1" customWidth="1" outlineLevel="3"/>
    <col min="19" max="20" width="12.5546875" style="39" hidden="1" customWidth="1" outlineLevel="3"/>
    <col min="21" max="21" width="12.5546875" style="39" hidden="1" customWidth="1" outlineLevel="2"/>
    <col min="22" max="24" width="14" style="39" hidden="1" customWidth="1" outlineLevel="2"/>
    <col min="25" max="25" width="2.5546875" style="39" customWidth="1" collapsed="1"/>
    <col min="26" max="27" width="9.109375" style="39" customWidth="1" outlineLevel="1"/>
    <col min="28" max="33" width="6.88671875" style="39" customWidth="1" outlineLevel="1"/>
    <col min="34" max="34" width="6.33203125" style="39" customWidth="1" outlineLevel="1"/>
    <col min="35" max="36" width="5.33203125" style="39" customWidth="1" outlineLevel="1"/>
    <col min="37" max="38" width="8.6640625" style="39" customWidth="1" outlineLevel="1"/>
    <col min="39" max="39" width="6" style="39" customWidth="1" outlineLevel="1"/>
    <col min="40" max="40" width="7.109375" style="39" customWidth="1" outlineLevel="1"/>
    <col min="41" max="41" width="5.5546875" style="39" customWidth="1" outlineLevel="1"/>
    <col min="42" max="42" width="6.33203125" style="39" customWidth="1" outlineLevel="1"/>
    <col min="43" max="43" width="7.109375" style="39" customWidth="1" outlineLevel="1"/>
    <col min="44" max="44" width="6.33203125" style="39" customWidth="1" outlineLevel="1"/>
    <col min="45" max="45" width="7.109375" style="39" customWidth="1" outlineLevel="1"/>
    <col min="46" max="46" width="6.109375" style="39" customWidth="1" outlineLevel="1"/>
    <col min="47" max="47" width="8.44140625" style="39" customWidth="1" outlineLevel="1"/>
    <col min="48" max="48" width="8.6640625" style="39" customWidth="1" outlineLevel="1"/>
    <col min="49" max="49" width="6.33203125" style="39" customWidth="1" outlineLevel="1"/>
    <col min="50" max="50" width="8.44140625" style="39" customWidth="1" outlineLevel="1"/>
    <col min="51" max="51" width="7" style="39" customWidth="1" outlineLevel="1"/>
    <col min="52" max="52" width="6.6640625" style="39" customWidth="1" outlineLevel="1"/>
    <col min="53" max="53" width="8.88671875" style="39" customWidth="1" outlineLevel="1"/>
    <col min="54" max="54" width="10.88671875" style="34" customWidth="1"/>
    <col min="55" max="55" width="10.6640625" style="34" customWidth="1"/>
    <col min="56" max="56" width="44.6640625" style="34" bestFit="1" customWidth="1"/>
    <col min="57" max="57" width="11.109375" style="34" bestFit="1" customWidth="1"/>
    <col min="58" max="59" width="13.33203125" style="34" bestFit="1" customWidth="1"/>
    <col min="60" max="16384" width="9.109375" style="34"/>
  </cols>
  <sheetData>
    <row r="1" spans="2:55" ht="15" thickBot="1" x14ac:dyDescent="0.35"/>
    <row r="2" spans="2:55" x14ac:dyDescent="0.3">
      <c r="B2" s="315"/>
      <c r="C2" s="309"/>
      <c r="D2" s="105" t="s">
        <v>194</v>
      </c>
      <c r="E2" s="56"/>
      <c r="F2" s="614" t="s">
        <v>83</v>
      </c>
      <c r="G2" s="603"/>
      <c r="H2" s="603"/>
      <c r="I2" s="603"/>
      <c r="J2" s="603"/>
      <c r="K2" s="603"/>
      <c r="L2" s="603"/>
      <c r="M2" s="616" t="s">
        <v>163</v>
      </c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8"/>
      <c r="Y2" s="298"/>
      <c r="Z2" s="606" t="s">
        <v>226</v>
      </c>
      <c r="AA2" s="607"/>
      <c r="AB2" s="603" t="s">
        <v>205</v>
      </c>
      <c r="AC2" s="603"/>
      <c r="AD2" s="603"/>
      <c r="AE2" s="603"/>
      <c r="AF2" s="603"/>
      <c r="AG2" s="603"/>
      <c r="AH2" s="603"/>
      <c r="AI2" s="603"/>
      <c r="AJ2" s="603"/>
      <c r="AK2" s="603"/>
      <c r="AL2" s="603"/>
      <c r="AM2" s="603"/>
      <c r="AN2" s="603"/>
      <c r="AO2" s="604"/>
      <c r="AP2" s="584" t="s">
        <v>206</v>
      </c>
      <c r="AQ2" s="603"/>
      <c r="AR2" s="603"/>
      <c r="AS2" s="603"/>
      <c r="AT2" s="603"/>
      <c r="AU2" s="603"/>
      <c r="AV2" s="603"/>
      <c r="AW2" s="603"/>
      <c r="AX2" s="604"/>
      <c r="AY2" s="584" t="s">
        <v>161</v>
      </c>
      <c r="AZ2" s="585"/>
      <c r="BA2" s="246"/>
    </row>
    <row r="3" spans="2:55" ht="30" customHeight="1" x14ac:dyDescent="0.3">
      <c r="B3" s="316"/>
      <c r="C3" s="25"/>
      <c r="D3" s="60"/>
      <c r="E3" s="58"/>
      <c r="F3" s="57"/>
      <c r="G3" s="59"/>
      <c r="H3" s="60"/>
      <c r="I3" s="60"/>
      <c r="J3" s="60"/>
      <c r="K3" s="60"/>
      <c r="L3" s="60"/>
      <c r="M3" s="608" t="s">
        <v>185</v>
      </c>
      <c r="N3" s="609"/>
      <c r="O3" s="609"/>
      <c r="P3" s="609"/>
      <c r="Q3" s="609"/>
      <c r="R3" s="601" t="s">
        <v>306</v>
      </c>
      <c r="S3" s="621"/>
      <c r="T3" s="602"/>
      <c r="U3" s="601" t="s">
        <v>316</v>
      </c>
      <c r="V3" s="605"/>
      <c r="W3" s="601" t="s">
        <v>317</v>
      </c>
      <c r="X3" s="605"/>
      <c r="Y3" s="299"/>
      <c r="Z3" s="610" t="s">
        <v>233</v>
      </c>
      <c r="AA3" s="611"/>
      <c r="AB3" s="605" t="s">
        <v>84</v>
      </c>
      <c r="AC3" s="605"/>
      <c r="AD3" s="605"/>
      <c r="AE3" s="605"/>
      <c r="AF3" s="605"/>
      <c r="AG3" s="605"/>
      <c r="AH3" s="605"/>
      <c r="AI3" s="605"/>
      <c r="AJ3" s="588"/>
      <c r="AK3" s="586" t="s">
        <v>169</v>
      </c>
      <c r="AL3" s="588"/>
      <c r="AM3" s="135" t="s">
        <v>85</v>
      </c>
      <c r="AN3" s="460" t="s">
        <v>131</v>
      </c>
      <c r="AO3" s="460" t="s">
        <v>85</v>
      </c>
      <c r="AP3" s="586" t="s">
        <v>124</v>
      </c>
      <c r="AQ3" s="605"/>
      <c r="AR3" s="605"/>
      <c r="AS3" s="605"/>
      <c r="AT3" s="605"/>
      <c r="AU3" s="605"/>
      <c r="AV3" s="605"/>
      <c r="AW3" s="605"/>
      <c r="AX3" s="588"/>
      <c r="AY3" s="586" t="s">
        <v>154</v>
      </c>
      <c r="AZ3" s="587"/>
      <c r="BA3"/>
    </row>
    <row r="4" spans="2:55" ht="57.6" x14ac:dyDescent="0.3">
      <c r="B4" s="316"/>
      <c r="C4" s="25"/>
      <c r="D4" s="60"/>
      <c r="E4" s="58"/>
      <c r="F4" s="129" t="s">
        <v>86</v>
      </c>
      <c r="G4" s="60" t="s">
        <v>256</v>
      </c>
      <c r="H4" s="60" t="s">
        <v>228</v>
      </c>
      <c r="I4" s="60" t="s">
        <v>297</v>
      </c>
      <c r="J4" s="60" t="s">
        <v>243</v>
      </c>
      <c r="K4" s="60" t="s">
        <v>240</v>
      </c>
      <c r="L4" s="60" t="s">
        <v>229</v>
      </c>
      <c r="M4" s="62" t="s">
        <v>187</v>
      </c>
      <c r="N4" s="63" t="s">
        <v>170</v>
      </c>
      <c r="O4" s="63" t="s">
        <v>171</v>
      </c>
      <c r="P4" s="63" t="s">
        <v>172</v>
      </c>
      <c r="Q4" s="60" t="s">
        <v>173</v>
      </c>
      <c r="R4" s="615" t="s">
        <v>177</v>
      </c>
      <c r="S4" s="615"/>
      <c r="T4" s="61" t="s">
        <v>189</v>
      </c>
      <c r="U4" s="61" t="s">
        <v>177</v>
      </c>
      <c r="V4" s="61" t="s">
        <v>189</v>
      </c>
      <c r="W4" s="61" t="s">
        <v>177</v>
      </c>
      <c r="X4" s="343" t="s">
        <v>189</v>
      </c>
      <c r="Y4" s="299"/>
      <c r="Z4" s="610"/>
      <c r="AA4" s="611"/>
      <c r="AB4" s="621" t="s">
        <v>87</v>
      </c>
      <c r="AC4" s="621"/>
      <c r="AD4" s="602"/>
      <c r="AE4" s="586" t="s">
        <v>88</v>
      </c>
      <c r="AF4" s="605"/>
      <c r="AG4" s="588"/>
      <c r="AH4" s="648" t="s">
        <v>209</v>
      </c>
      <c r="AI4" s="649"/>
      <c r="AJ4" s="650"/>
      <c r="AK4" s="460" t="s">
        <v>227</v>
      </c>
      <c r="AL4" s="460" t="s">
        <v>230</v>
      </c>
      <c r="AM4" s="460" t="s">
        <v>235</v>
      </c>
      <c r="AN4" s="460" t="s">
        <v>250</v>
      </c>
      <c r="AO4" s="460" t="s">
        <v>234</v>
      </c>
      <c r="AP4" s="601" t="s">
        <v>125</v>
      </c>
      <c r="AQ4" s="602"/>
      <c r="AR4" s="601" t="s">
        <v>136</v>
      </c>
      <c r="AS4" s="602"/>
      <c r="AT4" s="460" t="s">
        <v>123</v>
      </c>
      <c r="AU4" s="460" t="s">
        <v>127</v>
      </c>
      <c r="AV4" s="460" t="s">
        <v>126</v>
      </c>
      <c r="AW4" s="138" t="s">
        <v>144</v>
      </c>
      <c r="AX4" s="137" t="s">
        <v>211</v>
      </c>
      <c r="AY4" s="139" t="s">
        <v>152</v>
      </c>
      <c r="AZ4" s="153" t="s">
        <v>210</v>
      </c>
      <c r="BA4"/>
    </row>
    <row r="5" spans="2:55" x14ac:dyDescent="0.3">
      <c r="B5" s="316" t="s">
        <v>89</v>
      </c>
      <c r="C5" s="25" t="s">
        <v>90</v>
      </c>
      <c r="D5" s="60" t="s">
        <v>91</v>
      </c>
      <c r="E5" s="58" t="s">
        <v>92</v>
      </c>
      <c r="F5" s="130"/>
      <c r="G5" s="64"/>
      <c r="H5" s="64"/>
      <c r="I5" s="64"/>
      <c r="J5" s="64"/>
      <c r="K5" s="64"/>
      <c r="L5" s="65"/>
      <c r="M5" s="66"/>
      <c r="N5" s="67"/>
      <c r="O5" s="67"/>
      <c r="P5" s="67"/>
      <c r="Q5" s="65"/>
      <c r="R5" s="461" t="s">
        <v>181</v>
      </c>
      <c r="S5" s="461" t="s">
        <v>183</v>
      </c>
      <c r="T5" s="61" t="s">
        <v>312</v>
      </c>
      <c r="U5" s="61" t="s">
        <v>313</v>
      </c>
      <c r="V5" s="61" t="s">
        <v>314</v>
      </c>
      <c r="W5" s="61" t="s">
        <v>315</v>
      </c>
      <c r="X5" s="343" t="s">
        <v>315</v>
      </c>
      <c r="Y5" s="299"/>
      <c r="Z5" s="134"/>
      <c r="AA5" s="320"/>
      <c r="AB5" s="622" t="s">
        <v>93</v>
      </c>
      <c r="AC5" s="622"/>
      <c r="AD5" s="623"/>
      <c r="AE5" s="601" t="s">
        <v>94</v>
      </c>
      <c r="AF5" s="621"/>
      <c r="AG5" s="602"/>
      <c r="AH5" s="601" t="s">
        <v>93</v>
      </c>
      <c r="AI5" s="621"/>
      <c r="AJ5" s="602"/>
      <c r="AK5" s="128" t="s">
        <v>93</v>
      </c>
      <c r="AL5" s="128" t="s">
        <v>94</v>
      </c>
      <c r="AM5" s="128" t="s">
        <v>95</v>
      </c>
      <c r="AN5" s="128" t="s">
        <v>102</v>
      </c>
      <c r="AO5" s="128" t="s">
        <v>105</v>
      </c>
      <c r="AP5" s="135" t="s">
        <v>231</v>
      </c>
      <c r="AQ5" s="463" t="s">
        <v>232</v>
      </c>
      <c r="AR5" s="128" t="s">
        <v>231</v>
      </c>
      <c r="AS5" s="128" t="s">
        <v>232</v>
      </c>
      <c r="AT5" s="128"/>
      <c r="AU5" s="128"/>
      <c r="AV5" s="128"/>
      <c r="AW5" s="136"/>
      <c r="AX5" s="136"/>
      <c r="AY5" s="137" t="s">
        <v>94</v>
      </c>
      <c r="AZ5" s="154"/>
      <c r="BA5"/>
    </row>
    <row r="6" spans="2:55" ht="29.4" thickBot="1" x14ac:dyDescent="0.35">
      <c r="B6" s="317"/>
      <c r="C6" s="310"/>
      <c r="D6" s="65"/>
      <c r="E6" s="68"/>
      <c r="F6" s="129"/>
      <c r="G6" s="60"/>
      <c r="H6" s="60"/>
      <c r="I6" s="60"/>
      <c r="J6" s="60"/>
      <c r="K6" s="60"/>
      <c r="L6" s="60"/>
      <c r="M6" s="62"/>
      <c r="N6" s="63"/>
      <c r="O6" s="63"/>
      <c r="P6" s="63"/>
      <c r="Q6" s="60"/>
      <c r="R6" s="461" t="s">
        <v>182</v>
      </c>
      <c r="S6" s="461" t="s">
        <v>186</v>
      </c>
      <c r="T6" s="61" t="s">
        <v>182</v>
      </c>
      <c r="U6" s="61" t="s">
        <v>182</v>
      </c>
      <c r="V6" s="61" t="s">
        <v>182</v>
      </c>
      <c r="W6" s="61" t="s">
        <v>182</v>
      </c>
      <c r="X6" s="343" t="s">
        <v>182</v>
      </c>
      <c r="Y6" s="299"/>
      <c r="Z6" s="375" t="s">
        <v>298</v>
      </c>
      <c r="AA6" s="400" t="s">
        <v>299</v>
      </c>
      <c r="AB6" s="368" t="s">
        <v>96</v>
      </c>
      <c r="AC6" s="368" t="s">
        <v>97</v>
      </c>
      <c r="AD6" s="368" t="s">
        <v>51</v>
      </c>
      <c r="AE6" s="127" t="s">
        <v>96</v>
      </c>
      <c r="AF6" s="368" t="s">
        <v>97</v>
      </c>
      <c r="AG6" s="368" t="s">
        <v>51</v>
      </c>
      <c r="AH6" s="127" t="s">
        <v>96</v>
      </c>
      <c r="AI6" s="368" t="s">
        <v>97</v>
      </c>
      <c r="AJ6" s="368" t="s">
        <v>51</v>
      </c>
      <c r="AK6" s="127" t="s">
        <v>97</v>
      </c>
      <c r="AL6" s="127" t="s">
        <v>97</v>
      </c>
      <c r="AM6" s="127" t="s">
        <v>96</v>
      </c>
      <c r="AN6" s="127" t="s">
        <v>96</v>
      </c>
      <c r="AO6" s="127" t="s">
        <v>96</v>
      </c>
      <c r="AP6" s="127" t="s">
        <v>97</v>
      </c>
      <c r="AQ6" s="127" t="s">
        <v>97</v>
      </c>
      <c r="AR6" s="127" t="s">
        <v>97</v>
      </c>
      <c r="AS6" s="127" t="s">
        <v>97</v>
      </c>
      <c r="AT6" s="127" t="s">
        <v>97</v>
      </c>
      <c r="AU6" s="127" t="s">
        <v>97</v>
      </c>
      <c r="AV6" s="127" t="s">
        <v>97</v>
      </c>
      <c r="AW6" s="140" t="s">
        <v>97</v>
      </c>
      <c r="AX6" s="140" t="s">
        <v>97</v>
      </c>
      <c r="AY6" s="137" t="s">
        <v>208</v>
      </c>
      <c r="AZ6" s="154" t="s">
        <v>208</v>
      </c>
      <c r="BA6"/>
    </row>
    <row r="7" spans="2:55" s="76" customFormat="1" ht="29.4" thickBot="1" x14ac:dyDescent="0.35">
      <c r="B7" s="308">
        <v>1</v>
      </c>
      <c r="C7" s="69" t="s">
        <v>328</v>
      </c>
      <c r="D7" s="69" t="s">
        <v>311</v>
      </c>
      <c r="E7" s="70" t="s">
        <v>93</v>
      </c>
      <c r="F7" s="131" t="s">
        <v>99</v>
      </c>
      <c r="G7" s="69" t="s">
        <v>159</v>
      </c>
      <c r="H7" s="69" t="s">
        <v>158</v>
      </c>
      <c r="I7" s="69" t="s">
        <v>158</v>
      </c>
      <c r="J7" s="69" t="s">
        <v>158</v>
      </c>
      <c r="K7" s="69" t="s">
        <v>239</v>
      </c>
      <c r="L7" s="71">
        <v>100</v>
      </c>
      <c r="M7" s="405">
        <f t="shared" ref="M7:M13" si="0">$N$90/$N$95*L7</f>
        <v>71.428571428571431</v>
      </c>
      <c r="N7" s="223">
        <f t="shared" ref="N7:N13" si="1">L7*$N$91/$N$95</f>
        <v>21.428571428571427</v>
      </c>
      <c r="O7" s="222">
        <f t="shared" ref="O7:O13" si="2">L7*$N$92/$N$95</f>
        <v>7.1428571428571432</v>
      </c>
      <c r="P7" s="222">
        <f>$O$93</f>
        <v>2</v>
      </c>
      <c r="Q7" s="406">
        <f t="shared" ref="Q7:Q13" si="3">$O$94</f>
        <v>2</v>
      </c>
      <c r="R7" s="223">
        <v>2</v>
      </c>
      <c r="S7" s="223">
        <f>ROUND(M7/10, 0)+ROUND(N7/10,0)*2+ROUND(O7/10,0)*2</f>
        <v>13</v>
      </c>
      <c r="T7" s="407">
        <v>1</v>
      </c>
      <c r="U7" s="407">
        <f t="shared" ref="U7:U13" si="4">IF($K7="core",R7*$Z7, R7*$AA7)</f>
        <v>2</v>
      </c>
      <c r="V7" s="407">
        <f t="shared" ref="V7:V13" si="5">IF($K7="core",T7*$Z7, T7*$AA7)</f>
        <v>1</v>
      </c>
      <c r="W7" s="407">
        <v>1</v>
      </c>
      <c r="X7" s="402">
        <v>1</v>
      </c>
      <c r="Y7" s="299"/>
      <c r="Z7" s="155">
        <v>1</v>
      </c>
      <c r="AA7" s="401"/>
      <c r="AB7" s="363">
        <v>1</v>
      </c>
      <c r="AC7" s="156"/>
      <c r="AD7" s="156"/>
      <c r="AE7" s="157">
        <v>1</v>
      </c>
      <c r="AF7" s="156"/>
      <c r="AG7" s="176"/>
      <c r="AH7" s="363">
        <v>1</v>
      </c>
      <c r="AI7" s="156"/>
      <c r="AJ7" s="156"/>
      <c r="AK7" s="158" t="s">
        <v>251</v>
      </c>
      <c r="AL7" s="158" t="s">
        <v>251</v>
      </c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60"/>
      <c r="AY7" s="160"/>
      <c r="AZ7" s="161"/>
      <c r="BB7" s="589" t="s">
        <v>137</v>
      </c>
      <c r="BC7" s="590"/>
    </row>
    <row r="8" spans="2:55" s="76" customFormat="1" x14ac:dyDescent="0.3">
      <c r="B8" s="308">
        <f>B7+1</f>
        <v>2</v>
      </c>
      <c r="C8" s="311" t="s">
        <v>129</v>
      </c>
      <c r="D8" s="69" t="s">
        <v>283</v>
      </c>
      <c r="E8" s="70" t="s">
        <v>98</v>
      </c>
      <c r="F8" s="131" t="s">
        <v>99</v>
      </c>
      <c r="G8" s="69" t="s">
        <v>159</v>
      </c>
      <c r="H8" s="69" t="s">
        <v>158</v>
      </c>
      <c r="I8" s="69" t="s">
        <v>158</v>
      </c>
      <c r="J8" s="69" t="s">
        <v>158</v>
      </c>
      <c r="K8" s="69" t="s">
        <v>239</v>
      </c>
      <c r="L8" s="71">
        <v>250</v>
      </c>
      <c r="M8" s="405">
        <f t="shared" si="0"/>
        <v>178.57142857142858</v>
      </c>
      <c r="N8" s="223">
        <f t="shared" si="1"/>
        <v>53.571428571428569</v>
      </c>
      <c r="O8" s="222">
        <f t="shared" si="2"/>
        <v>17.857142857142858</v>
      </c>
      <c r="P8" s="222">
        <f>2*$O$93</f>
        <v>4</v>
      </c>
      <c r="Q8" s="406">
        <f t="shared" si="3"/>
        <v>2</v>
      </c>
      <c r="R8" s="223">
        <v>3</v>
      </c>
      <c r="S8" s="223">
        <f t="shared" ref="S8:S19" si="6">ROUND(M8/10, 0)+ROUND(N8/10,0)*2+ROUND(O8/10,0)*2</f>
        <v>32</v>
      </c>
      <c r="T8" s="407">
        <v>1</v>
      </c>
      <c r="U8" s="407">
        <f t="shared" si="4"/>
        <v>3</v>
      </c>
      <c r="V8" s="407">
        <f t="shared" si="5"/>
        <v>1</v>
      </c>
      <c r="W8" s="407">
        <v>1</v>
      </c>
      <c r="X8" s="402">
        <v>1</v>
      </c>
      <c r="Y8" s="299"/>
      <c r="Z8" s="155">
        <v>1</v>
      </c>
      <c r="AA8" s="401"/>
      <c r="AB8" s="169" t="s">
        <v>251</v>
      </c>
      <c r="AC8" s="156"/>
      <c r="AD8" s="156"/>
      <c r="AE8" s="162" t="s">
        <v>251</v>
      </c>
      <c r="AF8" s="156"/>
      <c r="AG8" s="176"/>
      <c r="AH8" s="169" t="s">
        <v>251</v>
      </c>
      <c r="AI8" s="156"/>
      <c r="AJ8" s="156"/>
      <c r="AK8" s="162" t="s">
        <v>251</v>
      </c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60"/>
      <c r="AY8" s="160"/>
      <c r="AZ8" s="161"/>
      <c r="BB8" s="591" t="s">
        <v>237</v>
      </c>
      <c r="BC8" s="592"/>
    </row>
    <row r="9" spans="2:55" s="76" customFormat="1" x14ac:dyDescent="0.3">
      <c r="B9" s="308">
        <f t="shared" ref="B9:B39" si="7">B8+1</f>
        <v>3</v>
      </c>
      <c r="C9" s="311" t="s">
        <v>130</v>
      </c>
      <c r="D9" s="69" t="s">
        <v>284</v>
      </c>
      <c r="E9" s="70" t="s">
        <v>94</v>
      </c>
      <c r="F9" s="131" t="s">
        <v>99</v>
      </c>
      <c r="G9" s="69" t="s">
        <v>159</v>
      </c>
      <c r="H9" s="69" t="s">
        <v>158</v>
      </c>
      <c r="I9" s="69" t="s">
        <v>158</v>
      </c>
      <c r="J9" s="69" t="s">
        <v>158</v>
      </c>
      <c r="K9" s="69" t="s">
        <v>239</v>
      </c>
      <c r="L9" s="71">
        <v>250</v>
      </c>
      <c r="M9" s="405">
        <f t="shared" si="0"/>
        <v>178.57142857142858</v>
      </c>
      <c r="N9" s="223">
        <f t="shared" si="1"/>
        <v>53.571428571428569</v>
      </c>
      <c r="O9" s="222">
        <f t="shared" si="2"/>
        <v>17.857142857142858</v>
      </c>
      <c r="P9" s="222">
        <f>2*$O$93</f>
        <v>4</v>
      </c>
      <c r="Q9" s="406">
        <f t="shared" si="3"/>
        <v>2</v>
      </c>
      <c r="R9" s="223">
        <v>3</v>
      </c>
      <c r="S9" s="223">
        <f t="shared" si="6"/>
        <v>32</v>
      </c>
      <c r="T9" s="407">
        <v>1</v>
      </c>
      <c r="U9" s="407">
        <f t="shared" si="4"/>
        <v>3</v>
      </c>
      <c r="V9" s="407">
        <f t="shared" si="5"/>
        <v>1</v>
      </c>
      <c r="W9" s="407">
        <v>1</v>
      </c>
      <c r="X9" s="402">
        <v>1</v>
      </c>
      <c r="Y9" s="299"/>
      <c r="Z9" s="155">
        <v>1</v>
      </c>
      <c r="AA9" s="401"/>
      <c r="AB9" s="169" t="s">
        <v>251</v>
      </c>
      <c r="AC9" s="156"/>
      <c r="AD9" s="156"/>
      <c r="AE9" s="162" t="s">
        <v>251</v>
      </c>
      <c r="AF9" s="156"/>
      <c r="AG9" s="176"/>
      <c r="AH9" s="169" t="s">
        <v>251</v>
      </c>
      <c r="AI9" s="156"/>
      <c r="AJ9" s="156"/>
      <c r="AK9" s="159"/>
      <c r="AL9" s="162" t="s">
        <v>251</v>
      </c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60"/>
      <c r="AY9" s="160"/>
      <c r="AZ9" s="161"/>
      <c r="BB9" s="593" t="s">
        <v>236</v>
      </c>
      <c r="BC9" s="594"/>
    </row>
    <row r="10" spans="2:55" s="76" customFormat="1" ht="15" customHeight="1" x14ac:dyDescent="0.3">
      <c r="B10" s="308">
        <f t="shared" si="7"/>
        <v>4</v>
      </c>
      <c r="C10" s="311" t="s">
        <v>100</v>
      </c>
      <c r="D10" s="69" t="s">
        <v>286</v>
      </c>
      <c r="E10" s="70" t="s">
        <v>95</v>
      </c>
      <c r="F10" s="131" t="s">
        <v>99</v>
      </c>
      <c r="G10" s="69" t="s">
        <v>159</v>
      </c>
      <c r="H10" s="69" t="s">
        <v>158</v>
      </c>
      <c r="I10" s="69" t="s">
        <v>158</v>
      </c>
      <c r="J10" s="69" t="s">
        <v>158</v>
      </c>
      <c r="K10" s="69" t="s">
        <v>239</v>
      </c>
      <c r="L10" s="71">
        <v>150</v>
      </c>
      <c r="M10" s="405">
        <f t="shared" si="0"/>
        <v>107.14285714285714</v>
      </c>
      <c r="N10" s="223">
        <f t="shared" si="1"/>
        <v>32.142857142857146</v>
      </c>
      <c r="O10" s="222">
        <f t="shared" si="2"/>
        <v>10.714285714285714</v>
      </c>
      <c r="P10" s="222">
        <f>$O$93</f>
        <v>2</v>
      </c>
      <c r="Q10" s="406">
        <f t="shared" si="3"/>
        <v>2</v>
      </c>
      <c r="R10" s="223">
        <v>2</v>
      </c>
      <c r="S10" s="223">
        <f t="shared" si="6"/>
        <v>19</v>
      </c>
      <c r="T10" s="407">
        <v>1</v>
      </c>
      <c r="U10" s="407">
        <f t="shared" si="4"/>
        <v>2</v>
      </c>
      <c r="V10" s="407">
        <f t="shared" si="5"/>
        <v>1</v>
      </c>
      <c r="W10" s="407">
        <v>1</v>
      </c>
      <c r="X10" s="402">
        <v>1</v>
      </c>
      <c r="Y10" s="299"/>
      <c r="Z10" s="155">
        <v>1</v>
      </c>
      <c r="AA10" s="401"/>
      <c r="AB10" s="169" t="s">
        <v>251</v>
      </c>
      <c r="AC10" s="156"/>
      <c r="AD10" s="156"/>
      <c r="AE10" s="162" t="s">
        <v>251</v>
      </c>
      <c r="AF10" s="156"/>
      <c r="AG10" s="176"/>
      <c r="AH10" s="169" t="s">
        <v>251</v>
      </c>
      <c r="AI10" s="156"/>
      <c r="AJ10" s="156"/>
      <c r="AK10" s="159"/>
      <c r="AL10" s="159"/>
      <c r="AM10" s="159">
        <v>0</v>
      </c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60"/>
      <c r="AY10" s="160"/>
      <c r="AZ10" s="161"/>
      <c r="BB10" s="595" t="s">
        <v>217</v>
      </c>
      <c r="BC10" s="596"/>
    </row>
    <row r="11" spans="2:55" s="76" customFormat="1" ht="15" customHeight="1" x14ac:dyDescent="0.3">
      <c r="B11" s="308">
        <f t="shared" si="7"/>
        <v>5</v>
      </c>
      <c r="C11" s="311" t="s">
        <v>101</v>
      </c>
      <c r="D11" s="69" t="s">
        <v>287</v>
      </c>
      <c r="E11" s="70" t="s">
        <v>102</v>
      </c>
      <c r="F11" s="131" t="s">
        <v>103</v>
      </c>
      <c r="G11" s="69" t="s">
        <v>159</v>
      </c>
      <c r="H11" s="69" t="s">
        <v>158</v>
      </c>
      <c r="I11" s="69" t="s">
        <v>158</v>
      </c>
      <c r="J11" s="69" t="s">
        <v>158</v>
      </c>
      <c r="K11" s="69" t="s">
        <v>239</v>
      </c>
      <c r="L11" s="71">
        <v>50</v>
      </c>
      <c r="M11" s="405">
        <f t="shared" si="0"/>
        <v>35.714285714285715</v>
      </c>
      <c r="N11" s="223">
        <f t="shared" si="1"/>
        <v>10.714285714285714</v>
      </c>
      <c r="O11" s="222">
        <f t="shared" si="2"/>
        <v>3.5714285714285716</v>
      </c>
      <c r="P11" s="222">
        <f>$O$93</f>
        <v>2</v>
      </c>
      <c r="Q11" s="406">
        <f t="shared" si="3"/>
        <v>2</v>
      </c>
      <c r="R11" s="223">
        <v>1</v>
      </c>
      <c r="S11" s="223">
        <f t="shared" si="6"/>
        <v>6</v>
      </c>
      <c r="T11" s="407">
        <v>1</v>
      </c>
      <c r="U11" s="407">
        <f t="shared" si="4"/>
        <v>1</v>
      </c>
      <c r="V11" s="407">
        <f t="shared" si="5"/>
        <v>1</v>
      </c>
      <c r="W11" s="407">
        <v>1</v>
      </c>
      <c r="X11" s="402">
        <v>1</v>
      </c>
      <c r="Y11" s="299"/>
      <c r="Z11" s="155">
        <v>1</v>
      </c>
      <c r="AA11" s="401"/>
      <c r="AB11" s="169" t="s">
        <v>251</v>
      </c>
      <c r="AC11" s="156"/>
      <c r="AD11" s="156"/>
      <c r="AE11" s="162" t="s">
        <v>251</v>
      </c>
      <c r="AF11" s="156"/>
      <c r="AG11" s="176"/>
      <c r="AH11" s="169" t="s">
        <v>251</v>
      </c>
      <c r="AI11" s="156"/>
      <c r="AJ11" s="156"/>
      <c r="AK11" s="159"/>
      <c r="AL11" s="159"/>
      <c r="AM11" s="159"/>
      <c r="AN11" s="159">
        <v>0</v>
      </c>
      <c r="AO11" s="159"/>
      <c r="AP11" s="159"/>
      <c r="AQ11" s="159"/>
      <c r="AR11" s="159"/>
      <c r="AS11" s="159"/>
      <c r="AT11" s="159"/>
      <c r="AU11" s="159"/>
      <c r="AV11" s="159"/>
      <c r="AW11" s="159"/>
      <c r="AX11" s="160"/>
      <c r="AY11" s="160"/>
      <c r="AZ11" s="161"/>
      <c r="BB11" s="597" t="s">
        <v>278</v>
      </c>
      <c r="BC11" s="598"/>
    </row>
    <row r="12" spans="2:55" s="76" customFormat="1" ht="15" customHeight="1" thickBot="1" x14ac:dyDescent="0.35">
      <c r="B12" s="308">
        <f t="shared" si="7"/>
        <v>6</v>
      </c>
      <c r="C12" s="311" t="s">
        <v>104</v>
      </c>
      <c r="D12" s="69" t="s">
        <v>288</v>
      </c>
      <c r="E12" s="70" t="s">
        <v>105</v>
      </c>
      <c r="F12" s="131" t="s">
        <v>108</v>
      </c>
      <c r="G12" s="69" t="s">
        <v>159</v>
      </c>
      <c r="H12" s="69" t="s">
        <v>158</v>
      </c>
      <c r="I12" s="69" t="s">
        <v>158</v>
      </c>
      <c r="J12" s="69" t="s">
        <v>158</v>
      </c>
      <c r="K12" s="69" t="s">
        <v>239</v>
      </c>
      <c r="L12" s="71">
        <v>75</v>
      </c>
      <c r="M12" s="405">
        <f t="shared" si="0"/>
        <v>53.571428571428569</v>
      </c>
      <c r="N12" s="223">
        <f t="shared" si="1"/>
        <v>16.071428571428573</v>
      </c>
      <c r="O12" s="222">
        <f t="shared" si="2"/>
        <v>5.3571428571428568</v>
      </c>
      <c r="P12" s="222">
        <f>$O$93</f>
        <v>2</v>
      </c>
      <c r="Q12" s="406">
        <f t="shared" si="3"/>
        <v>2</v>
      </c>
      <c r="R12" s="223">
        <v>2</v>
      </c>
      <c r="S12" s="223">
        <f t="shared" si="6"/>
        <v>11</v>
      </c>
      <c r="T12" s="407">
        <v>1</v>
      </c>
      <c r="U12" s="407">
        <f t="shared" si="4"/>
        <v>2</v>
      </c>
      <c r="V12" s="407">
        <f t="shared" si="5"/>
        <v>1</v>
      </c>
      <c r="W12" s="407">
        <v>1</v>
      </c>
      <c r="X12" s="402">
        <v>1</v>
      </c>
      <c r="Y12" s="299"/>
      <c r="Z12" s="155">
        <v>1</v>
      </c>
      <c r="AA12" s="401"/>
      <c r="AB12" s="169" t="s">
        <v>251</v>
      </c>
      <c r="AC12" s="156"/>
      <c r="AD12" s="156"/>
      <c r="AE12" s="162" t="s">
        <v>251</v>
      </c>
      <c r="AF12" s="156"/>
      <c r="AG12" s="176"/>
      <c r="AH12" s="169" t="s">
        <v>251</v>
      </c>
      <c r="AI12" s="156"/>
      <c r="AJ12" s="156"/>
      <c r="AK12" s="159"/>
      <c r="AL12" s="159"/>
      <c r="AM12" s="159"/>
      <c r="AN12" s="159"/>
      <c r="AO12" s="159">
        <v>0</v>
      </c>
      <c r="AP12" s="159"/>
      <c r="AQ12" s="159"/>
      <c r="AR12" s="159"/>
      <c r="AS12" s="159"/>
      <c r="AT12" s="159"/>
      <c r="AU12" s="159"/>
      <c r="AV12" s="159"/>
      <c r="AW12" s="159"/>
      <c r="AX12" s="160"/>
      <c r="AY12" s="160"/>
      <c r="AZ12" s="161"/>
      <c r="BB12" s="599" t="s">
        <v>238</v>
      </c>
      <c r="BC12" s="600"/>
    </row>
    <row r="13" spans="2:55" s="76" customFormat="1" ht="15" customHeight="1" x14ac:dyDescent="0.3">
      <c r="B13" s="308">
        <f t="shared" si="7"/>
        <v>7</v>
      </c>
      <c r="C13" s="311" t="s">
        <v>106</v>
      </c>
      <c r="D13" s="69" t="s">
        <v>289</v>
      </c>
      <c r="E13" s="70" t="s">
        <v>107</v>
      </c>
      <c r="F13" s="131" t="s">
        <v>99</v>
      </c>
      <c r="G13" s="69" t="s">
        <v>158</v>
      </c>
      <c r="H13" s="69" t="s">
        <v>158</v>
      </c>
      <c r="I13" s="69" t="s">
        <v>158</v>
      </c>
      <c r="J13" s="69" t="s">
        <v>158</v>
      </c>
      <c r="K13" s="69" t="s">
        <v>239</v>
      </c>
      <c r="L13" s="338">
        <v>200</v>
      </c>
      <c r="M13" s="405">
        <f t="shared" si="0"/>
        <v>142.85714285714286</v>
      </c>
      <c r="N13" s="223">
        <f t="shared" si="1"/>
        <v>42.857142857142854</v>
      </c>
      <c r="O13" s="222">
        <f t="shared" si="2"/>
        <v>14.285714285714286</v>
      </c>
      <c r="P13" s="222">
        <f>$O$93</f>
        <v>2</v>
      </c>
      <c r="Q13" s="406">
        <f t="shared" si="3"/>
        <v>2</v>
      </c>
      <c r="R13" s="223">
        <v>1</v>
      </c>
      <c r="S13" s="223">
        <f t="shared" si="6"/>
        <v>24</v>
      </c>
      <c r="T13" s="407">
        <v>1</v>
      </c>
      <c r="U13" s="407">
        <f t="shared" si="4"/>
        <v>1</v>
      </c>
      <c r="V13" s="407">
        <f t="shared" si="5"/>
        <v>1</v>
      </c>
      <c r="W13" s="407">
        <v>1</v>
      </c>
      <c r="X13" s="402">
        <v>1</v>
      </c>
      <c r="Y13" s="299"/>
      <c r="Z13" s="163">
        <v>1</v>
      </c>
      <c r="AA13" s="402"/>
      <c r="AB13" s="164"/>
      <c r="AC13" s="156">
        <v>2</v>
      </c>
      <c r="AD13" s="164"/>
      <c r="AE13" s="165"/>
      <c r="AF13" s="156">
        <v>2</v>
      </c>
      <c r="AG13" s="179"/>
      <c r="AH13" s="164"/>
      <c r="AI13" s="156"/>
      <c r="AJ13" s="164"/>
      <c r="AK13" s="159"/>
      <c r="AL13" s="159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6"/>
      <c r="AY13" s="166"/>
      <c r="AZ13" s="167"/>
    </row>
    <row r="14" spans="2:55" s="76" customFormat="1" ht="15" hidden="1" customHeight="1" x14ac:dyDescent="0.3">
      <c r="B14" s="308"/>
      <c r="C14" s="311"/>
      <c r="D14" s="69"/>
      <c r="E14" s="70"/>
      <c r="F14" s="131"/>
      <c r="G14" s="69"/>
      <c r="H14" s="69"/>
      <c r="I14" s="69"/>
      <c r="J14" s="69"/>
      <c r="K14" s="69" t="s">
        <v>242</v>
      </c>
      <c r="L14" s="338"/>
      <c r="M14" s="405"/>
      <c r="N14" s="223"/>
      <c r="O14" s="222"/>
      <c r="P14" s="222"/>
      <c r="Q14" s="406"/>
      <c r="R14" s="223"/>
      <c r="S14" s="223"/>
      <c r="T14" s="407"/>
      <c r="U14" s="407"/>
      <c r="V14" s="407"/>
      <c r="W14" s="407"/>
      <c r="X14" s="402"/>
      <c r="Y14" s="299"/>
      <c r="Z14" s="163"/>
      <c r="AA14" s="402"/>
      <c r="AB14" s="164"/>
      <c r="AC14" s="164"/>
      <c r="AD14" s="164"/>
      <c r="AE14" s="165"/>
      <c r="AF14" s="164"/>
      <c r="AG14" s="179"/>
      <c r="AH14" s="164"/>
      <c r="AI14" s="156"/>
      <c r="AJ14" s="164"/>
      <c r="AK14" s="159"/>
      <c r="AL14" s="159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6"/>
      <c r="AY14" s="166"/>
      <c r="AZ14" s="167"/>
    </row>
    <row r="15" spans="2:55" s="76" customFormat="1" ht="15" customHeight="1" x14ac:dyDescent="0.3">
      <c r="B15" s="308">
        <f>B13+1</f>
        <v>8</v>
      </c>
      <c r="C15" s="311" t="s">
        <v>109</v>
      </c>
      <c r="D15" s="69" t="s">
        <v>290</v>
      </c>
      <c r="E15" s="70" t="s">
        <v>110</v>
      </c>
      <c r="F15" s="131" t="s">
        <v>99</v>
      </c>
      <c r="G15" s="69" t="s">
        <v>158</v>
      </c>
      <c r="H15" s="69" t="s">
        <v>158</v>
      </c>
      <c r="I15" s="69" t="s">
        <v>158</v>
      </c>
      <c r="J15" s="69" t="s">
        <v>158</v>
      </c>
      <c r="K15" s="69" t="s">
        <v>239</v>
      </c>
      <c r="L15" s="338">
        <v>200</v>
      </c>
      <c r="M15" s="405">
        <f>$N$90/$N$95*L15</f>
        <v>142.85714285714286</v>
      </c>
      <c r="N15" s="223">
        <f>L15*$N$91/$N$95</f>
        <v>42.857142857142854</v>
      </c>
      <c r="O15" s="222">
        <f>L15*$N$92/$N$95</f>
        <v>14.285714285714286</v>
      </c>
      <c r="P15" s="222">
        <f>$O$93</f>
        <v>2</v>
      </c>
      <c r="Q15" s="406">
        <f>$O$94</f>
        <v>2</v>
      </c>
      <c r="R15" s="223">
        <v>1</v>
      </c>
      <c r="S15" s="223">
        <f t="shared" si="6"/>
        <v>24</v>
      </c>
      <c r="T15" s="407">
        <v>1</v>
      </c>
      <c r="U15" s="407">
        <f>IF($K15="core",R15*$Z15, R15*$AA15)</f>
        <v>1</v>
      </c>
      <c r="V15" s="407">
        <f>IF($K15="core",T15*$Z15, T15*$AA15)</f>
        <v>1</v>
      </c>
      <c r="W15" s="407">
        <v>1</v>
      </c>
      <c r="X15" s="402">
        <v>1</v>
      </c>
      <c r="Y15" s="299"/>
      <c r="Z15" s="163">
        <v>1</v>
      </c>
      <c r="AA15" s="402"/>
      <c r="AB15" s="164"/>
      <c r="AC15" s="156">
        <v>2</v>
      </c>
      <c r="AD15" s="164"/>
      <c r="AE15" s="165"/>
      <c r="AF15" s="156">
        <v>2</v>
      </c>
      <c r="AG15" s="179"/>
      <c r="AH15" s="164"/>
      <c r="AI15" s="156"/>
      <c r="AJ15" s="164"/>
      <c r="AK15" s="159"/>
      <c r="AL15" s="159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6"/>
      <c r="AY15" s="166"/>
      <c r="AZ15" s="167"/>
      <c r="BA15"/>
    </row>
    <row r="16" spans="2:55" s="76" customFormat="1" ht="15" hidden="1" customHeight="1" x14ac:dyDescent="0.3">
      <c r="B16" s="464"/>
      <c r="C16" s="462"/>
      <c r="D16" s="69"/>
      <c r="E16" s="70"/>
      <c r="F16" s="131"/>
      <c r="G16" s="69"/>
      <c r="H16" s="69"/>
      <c r="I16" s="69"/>
      <c r="J16" s="69"/>
      <c r="K16" s="69" t="s">
        <v>242</v>
      </c>
      <c r="L16" s="338"/>
      <c r="M16" s="405"/>
      <c r="N16" s="223"/>
      <c r="O16" s="222"/>
      <c r="P16" s="222"/>
      <c r="Q16" s="406"/>
      <c r="R16" s="223"/>
      <c r="S16" s="223"/>
      <c r="T16" s="407"/>
      <c r="U16" s="407"/>
      <c r="V16" s="407"/>
      <c r="W16" s="407"/>
      <c r="X16" s="402"/>
      <c r="Y16" s="299"/>
      <c r="Z16" s="163"/>
      <c r="AA16" s="402"/>
      <c r="AB16" s="164"/>
      <c r="AC16" s="164"/>
      <c r="AD16" s="164"/>
      <c r="AE16" s="165"/>
      <c r="AF16" s="164"/>
      <c r="AG16" s="179"/>
      <c r="AH16" s="164"/>
      <c r="AI16" s="156"/>
      <c r="AJ16" s="164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6"/>
      <c r="AY16" s="166"/>
      <c r="AZ16" s="167"/>
      <c r="BA16" s="246"/>
    </row>
    <row r="17" spans="2:57" s="76" customFormat="1" x14ac:dyDescent="0.3">
      <c r="B17" s="624">
        <f>B15+1</f>
        <v>9</v>
      </c>
      <c r="C17" s="612" t="s">
        <v>113</v>
      </c>
      <c r="D17" s="69" t="s">
        <v>292</v>
      </c>
      <c r="E17" s="70" t="s">
        <v>112</v>
      </c>
      <c r="F17" s="131" t="s">
        <v>99</v>
      </c>
      <c r="G17" s="69" t="s">
        <v>158</v>
      </c>
      <c r="H17" s="69" t="s">
        <v>158</v>
      </c>
      <c r="I17" s="69" t="s">
        <v>158</v>
      </c>
      <c r="J17" s="69" t="s">
        <v>159</v>
      </c>
      <c r="K17" s="69" t="s">
        <v>239</v>
      </c>
      <c r="L17" s="71">
        <f>300</f>
        <v>300</v>
      </c>
      <c r="M17" s="405">
        <f t="shared" ref="M17:M23" si="8">$N$90/$N$95*L17</f>
        <v>214.28571428571428</v>
      </c>
      <c r="N17" s="223">
        <f t="shared" ref="N17:N23" si="9">L17*$N$91/$N$95</f>
        <v>64.285714285714292</v>
      </c>
      <c r="O17" s="222">
        <f>L17*$N$92/$N$95</f>
        <v>21.428571428571427</v>
      </c>
      <c r="P17" s="222">
        <f>2*$O$93</f>
        <v>4</v>
      </c>
      <c r="Q17" s="406">
        <f>$O$94</f>
        <v>2</v>
      </c>
      <c r="R17" s="223">
        <f>3</f>
        <v>3</v>
      </c>
      <c r="S17" s="223">
        <f t="shared" si="6"/>
        <v>37</v>
      </c>
      <c r="T17" s="407">
        <v>1</v>
      </c>
      <c r="U17" s="513">
        <f t="shared" ref="U17:U25" si="10">IF($K17="core",R17*$Z17, R17*$AA17)</f>
        <v>6</v>
      </c>
      <c r="V17" s="407">
        <f>IF($K17="core",T17*$Z17, T17*$AA17)</f>
        <v>2</v>
      </c>
      <c r="W17" s="517">
        <v>2</v>
      </c>
      <c r="X17" s="518">
        <v>2</v>
      </c>
      <c r="Y17" s="299"/>
      <c r="Z17" s="163">
        <v>2</v>
      </c>
      <c r="AA17" s="402"/>
      <c r="AB17" s="164"/>
      <c r="AC17" s="164"/>
      <c r="AD17" s="164"/>
      <c r="AE17" s="165"/>
      <c r="AF17" s="164"/>
      <c r="AG17" s="179"/>
      <c r="AH17" s="164"/>
      <c r="AI17" s="164"/>
      <c r="AJ17" s="164"/>
      <c r="AK17" s="168">
        <v>1</v>
      </c>
      <c r="AL17" s="168">
        <v>1</v>
      </c>
      <c r="AM17" s="165"/>
      <c r="AN17" s="165"/>
      <c r="AO17" s="165"/>
      <c r="AP17" s="165">
        <v>2</v>
      </c>
      <c r="AQ17" s="165"/>
      <c r="AR17" s="165"/>
      <c r="AS17" s="165"/>
      <c r="AT17" s="165"/>
      <c r="AU17" s="165"/>
      <c r="AV17" s="165"/>
      <c r="AW17" s="165"/>
      <c r="AX17" s="166">
        <v>1</v>
      </c>
      <c r="AY17" s="166"/>
      <c r="AZ17" s="167"/>
      <c r="BA17"/>
    </row>
    <row r="18" spans="2:57" s="76" customFormat="1" x14ac:dyDescent="0.3">
      <c r="B18" s="625"/>
      <c r="C18" s="613"/>
      <c r="D18" s="69" t="s">
        <v>260</v>
      </c>
      <c r="E18" s="70" t="s">
        <v>112</v>
      </c>
      <c r="F18" s="131" t="s">
        <v>99</v>
      </c>
      <c r="G18" s="69" t="s">
        <v>158</v>
      </c>
      <c r="H18" s="69" t="s">
        <v>159</v>
      </c>
      <c r="I18" s="69" t="s">
        <v>158</v>
      </c>
      <c r="J18" s="69" t="s">
        <v>159</v>
      </c>
      <c r="K18" s="69" t="s">
        <v>242</v>
      </c>
      <c r="L18" s="71">
        <v>300</v>
      </c>
      <c r="M18" s="405">
        <f t="shared" si="8"/>
        <v>214.28571428571428</v>
      </c>
      <c r="N18" s="223">
        <f t="shared" si="9"/>
        <v>64.285714285714292</v>
      </c>
      <c r="O18" s="222">
        <f>L18*$N$92/$N$95</f>
        <v>21.428571428571427</v>
      </c>
      <c r="P18" s="222">
        <f>2*$O$93</f>
        <v>4</v>
      </c>
      <c r="Q18" s="406">
        <f>$O$94</f>
        <v>2</v>
      </c>
      <c r="R18" s="223">
        <f>3</f>
        <v>3</v>
      </c>
      <c r="S18" s="223">
        <f t="shared" ref="S18" si="11">ROUND(M18/10, 0)+ROUND(N18/10,0)*2+ROUND(O18/10,0)*2</f>
        <v>37</v>
      </c>
      <c r="T18" s="407">
        <v>1</v>
      </c>
      <c r="U18" s="407">
        <f t="shared" si="10"/>
        <v>3</v>
      </c>
      <c r="V18" s="407">
        <f>IF($K18="core",T18*$Z18, T18*$AA18)</f>
        <v>1</v>
      </c>
      <c r="W18" s="407">
        <f>IF($K18="core",T18*$Z18, T18*$AA18)</f>
        <v>1</v>
      </c>
      <c r="X18" s="402">
        <f>IF($K18="core",V18*$Z18, V18*$AA18)</f>
        <v>1</v>
      </c>
      <c r="Y18" s="299"/>
      <c r="Z18" s="163"/>
      <c r="AA18" s="402">
        <v>1</v>
      </c>
      <c r="AB18" s="164"/>
      <c r="AC18" s="164"/>
      <c r="AD18" s="164"/>
      <c r="AE18" s="165"/>
      <c r="AF18" s="164"/>
      <c r="AG18" s="179"/>
      <c r="AH18" s="164"/>
      <c r="AI18" s="164"/>
      <c r="AJ18" s="164"/>
      <c r="AK18" s="165"/>
      <c r="AL18" s="165"/>
      <c r="AM18" s="165"/>
      <c r="AN18" s="165"/>
      <c r="AO18" s="165"/>
      <c r="AP18" s="165"/>
      <c r="AQ18" s="165">
        <v>1</v>
      </c>
      <c r="AR18" s="165"/>
      <c r="AS18" s="165"/>
      <c r="AT18" s="165"/>
      <c r="AU18" s="165"/>
      <c r="AV18" s="165"/>
      <c r="AW18" s="165"/>
      <c r="AX18" s="166"/>
      <c r="AY18" s="166"/>
      <c r="AZ18" s="167"/>
      <c r="BA18" s="221"/>
    </row>
    <row r="19" spans="2:57" s="76" customFormat="1" ht="28.8" x14ac:dyDescent="0.3">
      <c r="B19" s="308">
        <f>B17+1</f>
        <v>10</v>
      </c>
      <c r="C19" s="311" t="s">
        <v>134</v>
      </c>
      <c r="D19" s="69" t="s">
        <v>224</v>
      </c>
      <c r="E19" s="70" t="s">
        <v>112</v>
      </c>
      <c r="F19" s="131" t="s">
        <v>103</v>
      </c>
      <c r="G19" s="69" t="s">
        <v>158</v>
      </c>
      <c r="H19" s="69" t="s">
        <v>159</v>
      </c>
      <c r="I19" s="69" t="s">
        <v>158</v>
      </c>
      <c r="J19" s="69" t="s">
        <v>159</v>
      </c>
      <c r="K19" s="69" t="s">
        <v>242</v>
      </c>
      <c r="L19" s="71">
        <f>25</f>
        <v>25</v>
      </c>
      <c r="M19" s="405">
        <f t="shared" si="8"/>
        <v>17.857142857142858</v>
      </c>
      <c r="N19" s="223">
        <f t="shared" si="9"/>
        <v>5.3571428571428568</v>
      </c>
      <c r="O19" s="222">
        <f>L19*$N$92/$N$95</f>
        <v>1.7857142857142858</v>
      </c>
      <c r="P19" s="223" t="s">
        <v>135</v>
      </c>
      <c r="Q19" s="407" t="s">
        <v>135</v>
      </c>
      <c r="R19" s="223">
        <v>1</v>
      </c>
      <c r="S19" s="223">
        <f t="shared" si="6"/>
        <v>4</v>
      </c>
      <c r="T19" s="407" t="s">
        <v>135</v>
      </c>
      <c r="U19" s="407">
        <f t="shared" si="10"/>
        <v>3</v>
      </c>
      <c r="V19" s="407"/>
      <c r="W19" s="407"/>
      <c r="X19" s="402"/>
      <c r="Y19" s="299"/>
      <c r="Z19" s="163"/>
      <c r="AA19" s="402">
        <v>3</v>
      </c>
      <c r="AB19" s="164"/>
      <c r="AC19" s="164"/>
      <c r="AD19" s="164"/>
      <c r="AE19" s="165"/>
      <c r="AF19" s="164"/>
      <c r="AG19" s="179"/>
      <c r="AH19" s="164"/>
      <c r="AI19" s="164"/>
      <c r="AJ19" s="164"/>
      <c r="AK19" s="165"/>
      <c r="AL19" s="165"/>
      <c r="AM19" s="165"/>
      <c r="AN19" s="165"/>
      <c r="AO19" s="165"/>
      <c r="AP19" s="165"/>
      <c r="AQ19" s="165"/>
      <c r="AR19" s="165">
        <v>2</v>
      </c>
      <c r="AS19" s="165">
        <v>1</v>
      </c>
      <c r="AT19" s="165"/>
      <c r="AU19" s="165"/>
      <c r="AV19" s="165"/>
      <c r="AW19" s="165"/>
      <c r="AX19" s="166"/>
      <c r="AY19" s="166"/>
      <c r="AZ19" s="167"/>
      <c r="BA19"/>
    </row>
    <row r="20" spans="2:57" s="78" customFormat="1" x14ac:dyDescent="0.3">
      <c r="B20" s="308">
        <f t="shared" si="7"/>
        <v>11</v>
      </c>
      <c r="C20" s="311" t="s">
        <v>307</v>
      </c>
      <c r="D20" s="69" t="s">
        <v>308</v>
      </c>
      <c r="E20" s="70" t="s">
        <v>102</v>
      </c>
      <c r="F20" s="132" t="s">
        <v>103</v>
      </c>
      <c r="G20" s="69" t="s">
        <v>135</v>
      </c>
      <c r="H20" s="69" t="s">
        <v>158</v>
      </c>
      <c r="I20" s="69" t="s">
        <v>158</v>
      </c>
      <c r="J20" s="69" t="s">
        <v>158</v>
      </c>
      <c r="K20" s="69" t="s">
        <v>242</v>
      </c>
      <c r="L20" s="71">
        <v>25</v>
      </c>
      <c r="M20" s="405">
        <f t="shared" si="8"/>
        <v>17.857142857142858</v>
      </c>
      <c r="N20" s="223">
        <f t="shared" si="9"/>
        <v>5.3571428571428568</v>
      </c>
      <c r="O20" s="223" t="s">
        <v>135</v>
      </c>
      <c r="P20" s="223" t="s">
        <v>135</v>
      </c>
      <c r="Q20" s="407" t="s">
        <v>135</v>
      </c>
      <c r="R20" s="223">
        <v>1</v>
      </c>
      <c r="S20" s="223">
        <f>ROUND(M20/10, 0)+ROUND(N20/10,0)*2</f>
        <v>4</v>
      </c>
      <c r="T20" s="407" t="s">
        <v>135</v>
      </c>
      <c r="U20" s="407">
        <f t="shared" si="10"/>
        <v>1</v>
      </c>
      <c r="V20" s="407"/>
      <c r="W20" s="407"/>
      <c r="X20" s="402"/>
      <c r="Y20" s="299"/>
      <c r="Z20" s="155"/>
      <c r="AA20" s="402">
        <v>1</v>
      </c>
      <c r="AB20" s="169" t="s">
        <v>251</v>
      </c>
      <c r="AC20" s="156"/>
      <c r="AD20" s="156"/>
      <c r="AE20" s="162" t="s">
        <v>251</v>
      </c>
      <c r="AF20" s="156"/>
      <c r="AG20" s="176"/>
      <c r="AH20" s="169" t="s">
        <v>251</v>
      </c>
      <c r="AI20" s="156"/>
      <c r="AJ20" s="156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6"/>
      <c r="AY20" s="166"/>
      <c r="AZ20" s="167"/>
      <c r="BA20"/>
    </row>
    <row r="21" spans="2:57" s="78" customFormat="1" x14ac:dyDescent="0.3">
      <c r="B21" s="308">
        <f t="shared" si="7"/>
        <v>12</v>
      </c>
      <c r="C21" s="311" t="s">
        <v>307</v>
      </c>
      <c r="D21" s="69" t="s">
        <v>309</v>
      </c>
      <c r="E21" s="70" t="s">
        <v>310</v>
      </c>
      <c r="F21" s="132" t="s">
        <v>103</v>
      </c>
      <c r="G21" s="69" t="s">
        <v>135</v>
      </c>
      <c r="H21" s="69" t="s">
        <v>158</v>
      </c>
      <c r="I21" s="69" t="s">
        <v>158</v>
      </c>
      <c r="J21" s="69" t="s">
        <v>158</v>
      </c>
      <c r="K21" s="69" t="s">
        <v>242</v>
      </c>
      <c r="L21" s="71">
        <v>25</v>
      </c>
      <c r="M21" s="405">
        <f t="shared" si="8"/>
        <v>17.857142857142858</v>
      </c>
      <c r="N21" s="223">
        <f t="shared" si="9"/>
        <v>5.3571428571428568</v>
      </c>
      <c r="O21" s="223" t="s">
        <v>135</v>
      </c>
      <c r="P21" s="223" t="s">
        <v>135</v>
      </c>
      <c r="Q21" s="407" t="s">
        <v>135</v>
      </c>
      <c r="R21" s="223">
        <v>1</v>
      </c>
      <c r="S21" s="223">
        <f>ROUND(M21/10, 0)+ROUND(N21/10,0)*2</f>
        <v>4</v>
      </c>
      <c r="T21" s="407" t="s">
        <v>135</v>
      </c>
      <c r="U21" s="407">
        <f t="shared" si="10"/>
        <v>1</v>
      </c>
      <c r="V21" s="407"/>
      <c r="W21" s="407"/>
      <c r="X21" s="402"/>
      <c r="Y21" s="299"/>
      <c r="Z21" s="155"/>
      <c r="AA21" s="402">
        <v>1</v>
      </c>
      <c r="AB21" s="169" t="s">
        <v>251</v>
      </c>
      <c r="AC21" s="156"/>
      <c r="AD21" s="156"/>
      <c r="AE21" s="162" t="s">
        <v>251</v>
      </c>
      <c r="AF21" s="156"/>
      <c r="AG21" s="176"/>
      <c r="AH21" s="169" t="s">
        <v>251</v>
      </c>
      <c r="AI21" s="156"/>
      <c r="AJ21" s="156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6"/>
      <c r="AY21" s="166"/>
      <c r="AZ21" s="167"/>
      <c r="BA21" s="246"/>
    </row>
    <row r="22" spans="2:57" s="78" customFormat="1" x14ac:dyDescent="0.3">
      <c r="B22" s="308">
        <f t="shared" si="7"/>
        <v>13</v>
      </c>
      <c r="C22" s="311" t="s">
        <v>132</v>
      </c>
      <c r="D22" s="69" t="s">
        <v>291</v>
      </c>
      <c r="E22" s="70" t="s">
        <v>133</v>
      </c>
      <c r="F22" s="132" t="s">
        <v>103</v>
      </c>
      <c r="G22" s="69" t="s">
        <v>159</v>
      </c>
      <c r="H22" s="69" t="s">
        <v>158</v>
      </c>
      <c r="I22" s="69" t="s">
        <v>158</v>
      </c>
      <c r="J22" s="69" t="s">
        <v>159</v>
      </c>
      <c r="K22" s="69" t="s">
        <v>242</v>
      </c>
      <c r="L22" s="71">
        <v>10</v>
      </c>
      <c r="M22" s="405">
        <f t="shared" si="8"/>
        <v>7.1428571428571432</v>
      </c>
      <c r="N22" s="223">
        <f t="shared" si="9"/>
        <v>2.1428571428571428</v>
      </c>
      <c r="O22" s="223" t="s">
        <v>135</v>
      </c>
      <c r="P22" s="223" t="s">
        <v>135</v>
      </c>
      <c r="Q22" s="407" t="s">
        <v>135</v>
      </c>
      <c r="R22" s="223">
        <v>0</v>
      </c>
      <c r="S22" s="223">
        <f>ROUND(M22/10, 0)+ROUND(N22/10,0)*2</f>
        <v>1</v>
      </c>
      <c r="T22" s="407" t="s">
        <v>135</v>
      </c>
      <c r="U22" s="407">
        <f t="shared" si="10"/>
        <v>0</v>
      </c>
      <c r="V22" s="407"/>
      <c r="W22" s="407"/>
      <c r="X22" s="402"/>
      <c r="Y22" s="299"/>
      <c r="Z22" s="155"/>
      <c r="AA22" s="401">
        <v>1</v>
      </c>
      <c r="AB22" s="156"/>
      <c r="AC22" s="156"/>
      <c r="AD22" s="169" t="s">
        <v>251</v>
      </c>
      <c r="AE22" s="159"/>
      <c r="AF22" s="156"/>
      <c r="AG22" s="176"/>
      <c r="AH22" s="156"/>
      <c r="AI22" s="156"/>
      <c r="AJ22" s="156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6"/>
      <c r="AY22" s="166"/>
      <c r="AZ22" s="167"/>
      <c r="BA22"/>
    </row>
    <row r="23" spans="2:57" s="78" customFormat="1" x14ac:dyDescent="0.3">
      <c r="B23" s="308">
        <f t="shared" si="7"/>
        <v>14</v>
      </c>
      <c r="C23" s="311" t="s">
        <v>152</v>
      </c>
      <c r="D23" s="69" t="s">
        <v>285</v>
      </c>
      <c r="E23" s="70" t="s">
        <v>94</v>
      </c>
      <c r="F23" s="132" t="s">
        <v>103</v>
      </c>
      <c r="G23" s="69" t="s">
        <v>158</v>
      </c>
      <c r="H23" s="69" t="s">
        <v>159</v>
      </c>
      <c r="I23" s="69" t="s">
        <v>158</v>
      </c>
      <c r="J23" s="69" t="s">
        <v>159</v>
      </c>
      <c r="K23" s="69" t="s">
        <v>242</v>
      </c>
      <c r="L23" s="339">
        <v>30</v>
      </c>
      <c r="M23" s="405">
        <f t="shared" si="8"/>
        <v>21.428571428571431</v>
      </c>
      <c r="N23" s="223">
        <f t="shared" si="9"/>
        <v>6.4285714285714288</v>
      </c>
      <c r="O23" s="223" t="s">
        <v>135</v>
      </c>
      <c r="P23" s="223" t="s">
        <v>135</v>
      </c>
      <c r="Q23" s="407" t="s">
        <v>135</v>
      </c>
      <c r="R23" s="223">
        <v>1</v>
      </c>
      <c r="S23" s="223"/>
      <c r="T23" s="407" t="s">
        <v>135</v>
      </c>
      <c r="U23" s="407">
        <f t="shared" si="10"/>
        <v>1</v>
      </c>
      <c r="V23" s="407"/>
      <c r="W23" s="407"/>
      <c r="X23" s="402"/>
      <c r="Y23" s="299"/>
      <c r="Z23" s="155"/>
      <c r="AA23" s="401">
        <v>1</v>
      </c>
      <c r="AB23" s="156"/>
      <c r="AC23" s="156"/>
      <c r="AD23" s="156"/>
      <c r="AE23" s="159"/>
      <c r="AF23" s="156"/>
      <c r="AG23" s="176"/>
      <c r="AH23" s="156"/>
      <c r="AI23" s="156"/>
      <c r="AJ23" s="156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6"/>
      <c r="AX23" s="166"/>
      <c r="AY23" s="166">
        <v>1</v>
      </c>
      <c r="AZ23" s="167"/>
      <c r="BA23"/>
    </row>
    <row r="24" spans="2:57" s="78" customFormat="1" x14ac:dyDescent="0.3">
      <c r="B24" s="308">
        <f t="shared" si="7"/>
        <v>15</v>
      </c>
      <c r="C24" s="311" t="s">
        <v>153</v>
      </c>
      <c r="D24" s="69" t="s">
        <v>207</v>
      </c>
      <c r="E24" s="70" t="s">
        <v>112</v>
      </c>
      <c r="F24" s="132" t="s">
        <v>103</v>
      </c>
      <c r="G24" s="69" t="s">
        <v>158</v>
      </c>
      <c r="H24" s="69" t="s">
        <v>159</v>
      </c>
      <c r="I24" s="69" t="s">
        <v>158</v>
      </c>
      <c r="J24" s="69" t="s">
        <v>159</v>
      </c>
      <c r="K24" s="69" t="s">
        <v>242</v>
      </c>
      <c r="L24" s="339">
        <v>30</v>
      </c>
      <c r="M24" s="408"/>
      <c r="N24" s="409"/>
      <c r="O24" s="409"/>
      <c r="P24" s="409"/>
      <c r="Q24" s="410"/>
      <c r="R24" s="223">
        <v>1</v>
      </c>
      <c r="S24" s="223"/>
      <c r="T24" s="407" t="s">
        <v>135</v>
      </c>
      <c r="U24" s="407">
        <f t="shared" si="10"/>
        <v>6</v>
      </c>
      <c r="V24" s="407"/>
      <c r="W24" s="407"/>
      <c r="X24" s="402"/>
      <c r="Y24" s="299"/>
      <c r="Z24" s="155"/>
      <c r="AA24" s="401">
        <v>6</v>
      </c>
      <c r="AB24" s="156"/>
      <c r="AC24" s="156"/>
      <c r="AD24" s="156"/>
      <c r="AE24" s="159"/>
      <c r="AF24" s="156"/>
      <c r="AG24" s="176"/>
      <c r="AH24" s="156"/>
      <c r="AI24" s="156"/>
      <c r="AJ24" s="156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6"/>
      <c r="AX24" s="166"/>
      <c r="AY24" s="166"/>
      <c r="AZ24" s="167">
        <v>0</v>
      </c>
      <c r="BA24"/>
    </row>
    <row r="25" spans="2:57" s="78" customFormat="1" x14ac:dyDescent="0.3">
      <c r="B25" s="308">
        <f t="shared" si="7"/>
        <v>16</v>
      </c>
      <c r="C25" s="311" t="s">
        <v>257</v>
      </c>
      <c r="D25" s="69" t="s">
        <v>268</v>
      </c>
      <c r="E25" s="70" t="s">
        <v>105</v>
      </c>
      <c r="F25" s="132" t="s">
        <v>103</v>
      </c>
      <c r="G25" s="69" t="s">
        <v>158</v>
      </c>
      <c r="H25" s="69" t="s">
        <v>159</v>
      </c>
      <c r="I25" s="69" t="s">
        <v>158</v>
      </c>
      <c r="J25" s="69" t="s">
        <v>159</v>
      </c>
      <c r="K25" s="69" t="s">
        <v>242</v>
      </c>
      <c r="L25" s="339">
        <v>30</v>
      </c>
      <c r="M25" s="405">
        <f>$N$90/$N$95*L25</f>
        <v>21.428571428571431</v>
      </c>
      <c r="N25" s="223">
        <f>L25*$N$91/$N$95</f>
        <v>6.4285714285714288</v>
      </c>
      <c r="O25" s="223" t="s">
        <v>135</v>
      </c>
      <c r="P25" s="223" t="s">
        <v>135</v>
      </c>
      <c r="Q25" s="407" t="s">
        <v>135</v>
      </c>
      <c r="R25" s="223">
        <v>1</v>
      </c>
      <c r="S25" s="223"/>
      <c r="T25" s="407" t="s">
        <v>135</v>
      </c>
      <c r="U25" s="407">
        <f t="shared" si="10"/>
        <v>1</v>
      </c>
      <c r="V25" s="407"/>
      <c r="W25" s="407"/>
      <c r="X25" s="402"/>
      <c r="Y25" s="299"/>
      <c r="Z25" s="155"/>
      <c r="AA25" s="401">
        <v>1</v>
      </c>
      <c r="AB25" s="169" t="s">
        <v>251</v>
      </c>
      <c r="AC25" s="156"/>
      <c r="AD25" s="156"/>
      <c r="AE25" s="159"/>
      <c r="AF25" s="156"/>
      <c r="AG25" s="176"/>
      <c r="AH25" s="156"/>
      <c r="AI25" s="156"/>
      <c r="AJ25" s="156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6"/>
      <c r="AX25" s="166"/>
      <c r="AY25" s="166"/>
      <c r="AZ25" s="167"/>
      <c r="BA25"/>
    </row>
    <row r="26" spans="2:57" s="78" customFormat="1" x14ac:dyDescent="0.3">
      <c r="B26" s="318"/>
      <c r="C26" s="312"/>
      <c r="D26" s="106"/>
      <c r="E26" s="79"/>
      <c r="F26" s="133"/>
      <c r="G26" s="80"/>
      <c r="H26" s="80"/>
      <c r="I26" s="80"/>
      <c r="J26" s="80"/>
      <c r="K26" s="80"/>
      <c r="L26" s="340"/>
      <c r="M26" s="411"/>
      <c r="N26" s="224"/>
      <c r="O26" s="224"/>
      <c r="P26" s="224"/>
      <c r="Q26" s="412"/>
      <c r="R26" s="413"/>
      <c r="S26" s="413"/>
      <c r="T26" s="414"/>
      <c r="U26" s="414"/>
      <c r="V26" s="414"/>
      <c r="W26" s="414"/>
      <c r="X26" s="415"/>
      <c r="Y26" s="299"/>
      <c r="Z26" s="170"/>
      <c r="AA26" s="403"/>
      <c r="AB26" s="171"/>
      <c r="AC26" s="171"/>
      <c r="AD26" s="171"/>
      <c r="AE26" s="172"/>
      <c r="AF26" s="171"/>
      <c r="AG26" s="364"/>
      <c r="AH26" s="171"/>
      <c r="AI26" s="171"/>
      <c r="AJ26" s="171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4"/>
      <c r="AY26" s="174"/>
      <c r="AZ26" s="175"/>
      <c r="BA26"/>
    </row>
    <row r="27" spans="2:57" s="76" customFormat="1" x14ac:dyDescent="0.3">
      <c r="B27" s="308">
        <f>B25+1</f>
        <v>17</v>
      </c>
      <c r="C27" s="311" t="s">
        <v>111</v>
      </c>
      <c r="D27" s="69" t="s">
        <v>293</v>
      </c>
      <c r="E27" s="70" t="s">
        <v>112</v>
      </c>
      <c r="F27" s="131" t="s">
        <v>99</v>
      </c>
      <c r="G27" s="69" t="s">
        <v>158</v>
      </c>
      <c r="H27" s="69" t="s">
        <v>159</v>
      </c>
      <c r="I27" s="69" t="s">
        <v>158</v>
      </c>
      <c r="J27" s="69" t="s">
        <v>159</v>
      </c>
      <c r="K27" s="69" t="s">
        <v>242</v>
      </c>
      <c r="L27" s="341">
        <v>150</v>
      </c>
      <c r="M27" s="405">
        <f>$N$90/$N$95*L27</f>
        <v>107.14285714285714</v>
      </c>
      <c r="N27" s="223">
        <f>L27*$N$91/$N$95</f>
        <v>32.142857142857146</v>
      </c>
      <c r="O27" s="223">
        <f>L27*$N$92/$N$95</f>
        <v>10.714285714285714</v>
      </c>
      <c r="P27" s="223">
        <f t="shared" ref="P27:Q30" si="12">$L27/$L$7*P$7</f>
        <v>3</v>
      </c>
      <c r="Q27" s="407">
        <f t="shared" si="12"/>
        <v>3</v>
      </c>
      <c r="R27" s="223">
        <v>2</v>
      </c>
      <c r="S27" s="223">
        <f t="shared" ref="S27:S30" si="13">ROUND(M27/10, 0)+ROUND(N27/10,0)*2+ROUND(O27/10,0)*2</f>
        <v>19</v>
      </c>
      <c r="T27" s="407">
        <v>1</v>
      </c>
      <c r="U27" s="407">
        <f>IF($K27="core",R27*$Z27, R27*$AA27)</f>
        <v>6</v>
      </c>
      <c r="V27" s="407">
        <f>IF($K27="core",T27*$Z27, T27*$AA27)</f>
        <v>3</v>
      </c>
      <c r="W27" s="407"/>
      <c r="X27" s="402"/>
      <c r="Y27" s="299"/>
      <c r="Z27" s="163"/>
      <c r="AA27" s="402">
        <v>3</v>
      </c>
      <c r="AB27" s="164"/>
      <c r="AC27" s="164"/>
      <c r="AD27" s="164"/>
      <c r="AE27" s="165"/>
      <c r="AF27" s="164"/>
      <c r="AG27" s="179"/>
      <c r="AH27" s="164"/>
      <c r="AI27" s="164"/>
      <c r="AJ27" s="164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>
        <v>3</v>
      </c>
      <c r="AU27" s="165"/>
      <c r="AV27" s="165"/>
      <c r="AW27" s="165"/>
      <c r="AX27" s="166"/>
      <c r="AY27" s="166"/>
      <c r="AZ27" s="167"/>
      <c r="BA27"/>
      <c r="BE27" s="78"/>
    </row>
    <row r="28" spans="2:57" s="76" customFormat="1" x14ac:dyDescent="0.3">
      <c r="B28" s="308">
        <f t="shared" si="7"/>
        <v>18</v>
      </c>
      <c r="C28" s="311" t="s">
        <v>127</v>
      </c>
      <c r="D28" s="69" t="s">
        <v>294</v>
      </c>
      <c r="E28" s="70" t="s">
        <v>112</v>
      </c>
      <c r="F28" s="131" t="s">
        <v>108</v>
      </c>
      <c r="G28" s="69" t="s">
        <v>158</v>
      </c>
      <c r="H28" s="69" t="s">
        <v>159</v>
      </c>
      <c r="I28" s="69" t="s">
        <v>158</v>
      </c>
      <c r="J28" s="69" t="s">
        <v>159</v>
      </c>
      <c r="K28" s="69" t="s">
        <v>242</v>
      </c>
      <c r="L28" s="341">
        <v>75</v>
      </c>
      <c r="M28" s="405">
        <f>$N$90/$N$95*L28</f>
        <v>53.571428571428569</v>
      </c>
      <c r="N28" s="223">
        <f>L28*$N$91/$N$95</f>
        <v>16.071428571428573</v>
      </c>
      <c r="O28" s="223">
        <f>L28*$N$92/$N$95</f>
        <v>5.3571428571428568</v>
      </c>
      <c r="P28" s="223">
        <f t="shared" si="12"/>
        <v>1.5</v>
      </c>
      <c r="Q28" s="407">
        <f t="shared" si="12"/>
        <v>1.5</v>
      </c>
      <c r="R28" s="223">
        <v>1</v>
      </c>
      <c r="S28" s="223">
        <f t="shared" si="13"/>
        <v>11</v>
      </c>
      <c r="T28" s="407">
        <v>1</v>
      </c>
      <c r="U28" s="407">
        <f>IF($K28="core",R28*$Z28, R28*$AA28)</f>
        <v>3</v>
      </c>
      <c r="V28" s="407">
        <f>IF($K28="core",T28*$Z28, T28*$AA28)</f>
        <v>3</v>
      </c>
      <c r="W28" s="407"/>
      <c r="X28" s="402"/>
      <c r="Y28" s="299"/>
      <c r="Z28" s="163"/>
      <c r="AA28" s="402">
        <v>3</v>
      </c>
      <c r="AB28" s="164"/>
      <c r="AC28" s="164"/>
      <c r="AD28" s="164"/>
      <c r="AE28" s="165"/>
      <c r="AF28" s="164"/>
      <c r="AG28" s="179"/>
      <c r="AH28" s="164"/>
      <c r="AI28" s="164"/>
      <c r="AJ28" s="164"/>
      <c r="AK28" s="165">
        <v>1</v>
      </c>
      <c r="AL28" s="165"/>
      <c r="AM28" s="165"/>
      <c r="AN28" s="165"/>
      <c r="AO28" s="165"/>
      <c r="AP28" s="165"/>
      <c r="AQ28" s="165"/>
      <c r="AR28" s="165"/>
      <c r="AS28" s="165"/>
      <c r="AT28" s="165"/>
      <c r="AU28" s="165">
        <v>2</v>
      </c>
      <c r="AV28" s="165"/>
      <c r="AW28" s="165"/>
      <c r="AX28" s="166"/>
      <c r="AY28" s="166"/>
      <c r="AZ28" s="167"/>
      <c r="BA28"/>
    </row>
    <row r="29" spans="2:57" s="76" customFormat="1" x14ac:dyDescent="0.3">
      <c r="B29" s="308">
        <f t="shared" si="7"/>
        <v>19</v>
      </c>
      <c r="C29" s="311" t="s">
        <v>128</v>
      </c>
      <c r="D29" s="69" t="s">
        <v>295</v>
      </c>
      <c r="E29" s="70" t="s">
        <v>112</v>
      </c>
      <c r="F29" s="131" t="s">
        <v>108</v>
      </c>
      <c r="G29" s="69" t="s">
        <v>158</v>
      </c>
      <c r="H29" s="69" t="s">
        <v>159</v>
      </c>
      <c r="I29" s="69" t="s">
        <v>158</v>
      </c>
      <c r="J29" s="69" t="s">
        <v>159</v>
      </c>
      <c r="K29" s="69" t="s">
        <v>242</v>
      </c>
      <c r="L29" s="341">
        <v>75</v>
      </c>
      <c r="M29" s="405">
        <f>$N$90/$N$95*L29</f>
        <v>53.571428571428569</v>
      </c>
      <c r="N29" s="223">
        <f>L29*$N$91/$N$95</f>
        <v>16.071428571428573</v>
      </c>
      <c r="O29" s="223">
        <f>L29*$N$92/$N$95</f>
        <v>5.3571428571428568</v>
      </c>
      <c r="P29" s="223">
        <f t="shared" si="12"/>
        <v>1.5</v>
      </c>
      <c r="Q29" s="407">
        <f t="shared" si="12"/>
        <v>1.5</v>
      </c>
      <c r="R29" s="223">
        <v>1</v>
      </c>
      <c r="S29" s="223">
        <f t="shared" si="13"/>
        <v>11</v>
      </c>
      <c r="T29" s="407">
        <v>1</v>
      </c>
      <c r="U29" s="407">
        <f>IF($K29="core",R29*$Z29, R29*$AA29)</f>
        <v>3</v>
      </c>
      <c r="V29" s="407">
        <f>IF($K29="core",T29*$Z29, T29*$AA29)</f>
        <v>3</v>
      </c>
      <c r="W29" s="407"/>
      <c r="X29" s="402"/>
      <c r="Y29" s="299"/>
      <c r="Z29" s="163"/>
      <c r="AA29" s="402">
        <v>3</v>
      </c>
      <c r="AB29" s="164"/>
      <c r="AC29" s="164"/>
      <c r="AD29" s="164"/>
      <c r="AE29" s="165"/>
      <c r="AF29" s="164"/>
      <c r="AG29" s="179"/>
      <c r="AH29" s="164"/>
      <c r="AI29" s="164"/>
      <c r="AJ29" s="164"/>
      <c r="AK29" s="165">
        <v>1</v>
      </c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>
        <v>2</v>
      </c>
      <c r="AW29" s="165"/>
      <c r="AX29" s="166"/>
      <c r="AY29" s="166"/>
      <c r="AZ29" s="167"/>
      <c r="BA29"/>
    </row>
    <row r="30" spans="2:57" s="78" customFormat="1" x14ac:dyDescent="0.3">
      <c r="B30" s="308">
        <f t="shared" si="7"/>
        <v>20</v>
      </c>
      <c r="C30" s="311" t="s">
        <v>114</v>
      </c>
      <c r="D30" s="36" t="s">
        <v>296</v>
      </c>
      <c r="E30" s="70" t="s">
        <v>112</v>
      </c>
      <c r="F30" s="131" t="s">
        <v>108</v>
      </c>
      <c r="G30" s="69" t="s">
        <v>158</v>
      </c>
      <c r="H30" s="69" t="s">
        <v>159</v>
      </c>
      <c r="I30" s="69" t="s">
        <v>158</v>
      </c>
      <c r="J30" s="69" t="s">
        <v>159</v>
      </c>
      <c r="K30" s="69" t="s">
        <v>242</v>
      </c>
      <c r="L30" s="71">
        <v>75</v>
      </c>
      <c r="M30" s="405">
        <f>$N$90/$N$95*L30</f>
        <v>53.571428571428569</v>
      </c>
      <c r="N30" s="223">
        <f>L30*$N$91/$N$95</f>
        <v>16.071428571428573</v>
      </c>
      <c r="O30" s="223">
        <f>L30*$N$92/$N$95</f>
        <v>5.3571428571428568</v>
      </c>
      <c r="P30" s="223">
        <f t="shared" si="12"/>
        <v>1.5</v>
      </c>
      <c r="Q30" s="407">
        <f t="shared" si="12"/>
        <v>1.5</v>
      </c>
      <c r="R30" s="223">
        <v>1</v>
      </c>
      <c r="S30" s="223">
        <f t="shared" si="13"/>
        <v>11</v>
      </c>
      <c r="T30" s="407">
        <v>1</v>
      </c>
      <c r="U30" s="407">
        <f>IF($K30="core",R30*$Z30, R30*$AA30)</f>
        <v>3</v>
      </c>
      <c r="V30" s="407">
        <f>IF($K30="core",T30*$Z30, T30*$AA30)</f>
        <v>3</v>
      </c>
      <c r="W30" s="407"/>
      <c r="X30" s="402"/>
      <c r="Y30" s="299"/>
      <c r="Z30" s="163"/>
      <c r="AA30" s="402">
        <v>3</v>
      </c>
      <c r="AB30" s="164"/>
      <c r="AC30" s="164"/>
      <c r="AD30" s="164"/>
      <c r="AE30" s="165"/>
      <c r="AF30" s="164"/>
      <c r="AG30" s="179"/>
      <c r="AH30" s="164"/>
      <c r="AI30" s="164"/>
      <c r="AJ30" s="164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>
        <v>3</v>
      </c>
      <c r="AX30" s="166"/>
      <c r="AY30" s="166"/>
      <c r="AZ30" s="167"/>
      <c r="BA30"/>
    </row>
    <row r="31" spans="2:57" s="76" customFormat="1" hidden="1" x14ac:dyDescent="0.3">
      <c r="B31" s="308"/>
      <c r="C31" s="435" t="s">
        <v>244</v>
      </c>
      <c r="D31" s="436" t="s">
        <v>246</v>
      </c>
      <c r="E31" s="437" t="s">
        <v>112</v>
      </c>
      <c r="F31" s="438"/>
      <c r="G31" s="439"/>
      <c r="H31" s="439"/>
      <c r="I31" s="439"/>
      <c r="J31" s="439"/>
      <c r="K31" s="439"/>
      <c r="L31" s="450"/>
      <c r="M31" s="440"/>
      <c r="N31" s="441"/>
      <c r="O31" s="441"/>
      <c r="P31" s="441"/>
      <c r="Q31" s="433"/>
      <c r="R31" s="441"/>
      <c r="S31" s="441"/>
      <c r="T31" s="433"/>
      <c r="U31" s="433"/>
      <c r="V31" s="433"/>
      <c r="W31" s="433"/>
      <c r="X31" s="442"/>
      <c r="Y31" s="443"/>
      <c r="Z31" s="444"/>
      <c r="AA31" s="442"/>
      <c r="AB31" s="445"/>
      <c r="AC31" s="445"/>
      <c r="AD31" s="445"/>
      <c r="AE31" s="446"/>
      <c r="AF31" s="445"/>
      <c r="AG31" s="447"/>
      <c r="AH31" s="445"/>
      <c r="AI31" s="445"/>
      <c r="AJ31" s="445"/>
      <c r="AK31" s="446"/>
      <c r="AL31" s="446"/>
      <c r="AM31" s="446"/>
      <c r="AN31" s="446"/>
      <c r="AO31" s="446"/>
      <c r="AP31" s="446"/>
      <c r="AQ31" s="446"/>
      <c r="AR31" s="446"/>
      <c r="AS31" s="446"/>
      <c r="AT31" s="446"/>
      <c r="AU31" s="446"/>
      <c r="AV31" s="446"/>
      <c r="AW31" s="446"/>
      <c r="AX31" s="448"/>
      <c r="AY31" s="448"/>
      <c r="AZ31" s="449"/>
      <c r="BA31"/>
    </row>
    <row r="32" spans="2:57" s="76" customFormat="1" hidden="1" x14ac:dyDescent="0.3">
      <c r="B32" s="308"/>
      <c r="C32" s="435" t="s">
        <v>248</v>
      </c>
      <c r="D32" s="436" t="s">
        <v>249</v>
      </c>
      <c r="E32" s="437" t="s">
        <v>112</v>
      </c>
      <c r="F32" s="438"/>
      <c r="G32" s="439"/>
      <c r="H32" s="439"/>
      <c r="I32" s="439"/>
      <c r="J32" s="439"/>
      <c r="K32" s="439"/>
      <c r="L32" s="450"/>
      <c r="M32" s="440"/>
      <c r="N32" s="441"/>
      <c r="O32" s="441"/>
      <c r="P32" s="441"/>
      <c r="Q32" s="433"/>
      <c r="R32" s="441"/>
      <c r="S32" s="441"/>
      <c r="T32" s="433"/>
      <c r="U32" s="433"/>
      <c r="V32" s="433"/>
      <c r="W32" s="433"/>
      <c r="X32" s="442"/>
      <c r="Y32" s="443"/>
      <c r="Z32" s="444"/>
      <c r="AA32" s="442"/>
      <c r="AB32" s="445"/>
      <c r="AC32" s="445"/>
      <c r="AD32" s="445"/>
      <c r="AE32" s="446"/>
      <c r="AF32" s="445"/>
      <c r="AG32" s="447"/>
      <c r="AH32" s="445"/>
      <c r="AI32" s="445"/>
      <c r="AJ32" s="445"/>
      <c r="AK32" s="446"/>
      <c r="AL32" s="446"/>
      <c r="AM32" s="446"/>
      <c r="AN32" s="446"/>
      <c r="AO32" s="446"/>
      <c r="AP32" s="446"/>
      <c r="AQ32" s="446"/>
      <c r="AR32" s="446"/>
      <c r="AS32" s="446"/>
      <c r="AT32" s="446"/>
      <c r="AU32" s="446"/>
      <c r="AV32" s="446"/>
      <c r="AW32" s="446"/>
      <c r="AX32" s="448"/>
      <c r="AY32" s="448"/>
      <c r="AZ32" s="449"/>
      <c r="BA32"/>
    </row>
    <row r="33" spans="2:58" s="78" customFormat="1" x14ac:dyDescent="0.3">
      <c r="B33" s="318"/>
      <c r="C33" s="313"/>
      <c r="D33" s="106"/>
      <c r="E33" s="79"/>
      <c r="F33" s="133"/>
      <c r="G33" s="80"/>
      <c r="H33" s="80"/>
      <c r="I33" s="80"/>
      <c r="J33" s="80"/>
      <c r="K33" s="80"/>
      <c r="L33" s="340"/>
      <c r="M33" s="411"/>
      <c r="N33" s="224"/>
      <c r="O33" s="224"/>
      <c r="P33" s="224"/>
      <c r="Q33" s="412"/>
      <c r="R33" s="413"/>
      <c r="S33" s="413"/>
      <c r="T33" s="414"/>
      <c r="U33" s="414"/>
      <c r="V33" s="414"/>
      <c r="W33" s="414"/>
      <c r="X33" s="415"/>
      <c r="Y33" s="299"/>
      <c r="Z33" s="170"/>
      <c r="AA33" s="403"/>
      <c r="AB33" s="171"/>
      <c r="AC33" s="171"/>
      <c r="AD33" s="171"/>
      <c r="AE33" s="172"/>
      <c r="AF33" s="171"/>
      <c r="AG33" s="364"/>
      <c r="AH33" s="171"/>
      <c r="AI33" s="171"/>
      <c r="AJ33" s="171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4"/>
      <c r="AY33" s="174"/>
      <c r="AZ33" s="175"/>
      <c r="BA33"/>
    </row>
    <row r="34" spans="2:58" s="81" customFormat="1" x14ac:dyDescent="0.3">
      <c r="B34" s="308">
        <f>B30+1</f>
        <v>21</v>
      </c>
      <c r="C34" s="311" t="s">
        <v>115</v>
      </c>
      <c r="D34" s="107" t="s">
        <v>219</v>
      </c>
      <c r="E34" s="70" t="s">
        <v>188</v>
      </c>
      <c r="F34" s="132" t="s">
        <v>103</v>
      </c>
      <c r="G34" s="36" t="s">
        <v>158</v>
      </c>
      <c r="H34" s="36" t="s">
        <v>159</v>
      </c>
      <c r="I34" s="69" t="s">
        <v>158</v>
      </c>
      <c r="J34" s="36" t="s">
        <v>158</v>
      </c>
      <c r="K34" s="36" t="s">
        <v>242</v>
      </c>
      <c r="L34" s="71">
        <v>15</v>
      </c>
      <c r="M34" s="405"/>
      <c r="N34" s="222"/>
      <c r="O34" s="222"/>
      <c r="P34" s="222"/>
      <c r="Q34" s="406"/>
      <c r="R34" s="223"/>
      <c r="S34" s="223"/>
      <c r="T34" s="407"/>
      <c r="U34" s="407">
        <f>IF($K34="core",R34*$Z34, R34*$AA34)</f>
        <v>0</v>
      </c>
      <c r="V34" s="407">
        <f>IF($K34="core",T34*$Z34, T34*$AA34)</f>
        <v>0</v>
      </c>
      <c r="W34" s="407"/>
      <c r="X34" s="402"/>
      <c r="Y34" s="299"/>
      <c r="Z34" s="155"/>
      <c r="AA34" s="402">
        <v>1</v>
      </c>
      <c r="AB34" s="156">
        <v>1</v>
      </c>
      <c r="AC34" s="156"/>
      <c r="AD34" s="156">
        <v>1</v>
      </c>
      <c r="AE34" s="159"/>
      <c r="AF34" s="156"/>
      <c r="AG34" s="176"/>
      <c r="AH34" s="156"/>
      <c r="AI34" s="156"/>
      <c r="AJ34" s="156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6"/>
      <c r="AY34" s="166"/>
      <c r="AZ34" s="167"/>
      <c r="BA34"/>
    </row>
    <row r="35" spans="2:58" s="81" customFormat="1" x14ac:dyDescent="0.3">
      <c r="B35" s="308">
        <f t="shared" si="7"/>
        <v>22</v>
      </c>
      <c r="C35" s="311" t="s">
        <v>160</v>
      </c>
      <c r="D35" s="69" t="s">
        <v>225</v>
      </c>
      <c r="E35" s="70" t="s">
        <v>118</v>
      </c>
      <c r="F35" s="131" t="s">
        <v>103</v>
      </c>
      <c r="G35" s="69" t="s">
        <v>159</v>
      </c>
      <c r="H35" s="69" t="s">
        <v>159</v>
      </c>
      <c r="I35" s="69" t="s">
        <v>158</v>
      </c>
      <c r="J35" s="69" t="s">
        <v>159</v>
      </c>
      <c r="K35" s="69" t="s">
        <v>242</v>
      </c>
      <c r="L35" s="71">
        <v>15</v>
      </c>
      <c r="M35" s="451"/>
      <c r="N35" s="223"/>
      <c r="O35" s="223"/>
      <c r="P35" s="223"/>
      <c r="Q35" s="452"/>
      <c r="R35" s="223"/>
      <c r="S35" s="223"/>
      <c r="T35" s="407"/>
      <c r="U35" s="407">
        <f>IF($K35="core",R35*$Z35, R35*$AA35)</f>
        <v>0</v>
      </c>
      <c r="V35" s="407">
        <f>IF($K35="core",T35*$Z35, T35*$AA35)</f>
        <v>0</v>
      </c>
      <c r="W35" s="407"/>
      <c r="X35" s="402"/>
      <c r="Y35" s="299"/>
      <c r="Z35" s="163"/>
      <c r="AA35" s="402">
        <v>0</v>
      </c>
      <c r="AB35" s="164"/>
      <c r="AC35" s="164"/>
      <c r="AD35" s="362">
        <v>1</v>
      </c>
      <c r="AE35" s="165"/>
      <c r="AF35" s="164"/>
      <c r="AG35" s="179"/>
      <c r="AH35" s="164"/>
      <c r="AI35" s="164"/>
      <c r="AJ35" s="164"/>
      <c r="AK35" s="165"/>
      <c r="AL35" s="165"/>
      <c r="AM35" s="165"/>
      <c r="AN35" s="165"/>
      <c r="AO35" s="165"/>
      <c r="AP35" s="165"/>
      <c r="AQ35" s="165"/>
      <c r="AR35" s="166"/>
      <c r="AS35" s="164"/>
      <c r="AT35" s="165"/>
      <c r="AU35" s="165"/>
      <c r="AV35" s="165"/>
      <c r="AW35" s="165"/>
      <c r="AX35" s="166"/>
      <c r="AY35" s="166"/>
      <c r="AZ35" s="167"/>
      <c r="BA35" s="246"/>
      <c r="BF35" s="151"/>
    </row>
    <row r="36" spans="2:58" s="78" customFormat="1" x14ac:dyDescent="0.3">
      <c r="B36" s="319"/>
      <c r="C36" s="314"/>
      <c r="D36" s="300"/>
      <c r="E36" s="301"/>
      <c r="F36" s="302"/>
      <c r="G36" s="303"/>
      <c r="H36" s="303"/>
      <c r="I36" s="303"/>
      <c r="J36" s="303"/>
      <c r="K36" s="303"/>
      <c r="L36" s="342"/>
      <c r="M36" s="419"/>
      <c r="N36" s="420"/>
      <c r="O36" s="420"/>
      <c r="P36" s="420"/>
      <c r="Q36" s="421"/>
      <c r="R36" s="422"/>
      <c r="S36" s="422"/>
      <c r="T36" s="423"/>
      <c r="U36" s="423"/>
      <c r="V36" s="423"/>
      <c r="W36" s="423"/>
      <c r="X36" s="424"/>
      <c r="Y36" s="299"/>
      <c r="Z36" s="304"/>
      <c r="AA36" s="404"/>
      <c r="AB36" s="185"/>
      <c r="AC36" s="185"/>
      <c r="AD36" s="185"/>
      <c r="AE36" s="194"/>
      <c r="AF36" s="185"/>
      <c r="AG36" s="190"/>
      <c r="AH36" s="185"/>
      <c r="AI36" s="185"/>
      <c r="AJ36" s="185"/>
      <c r="AK36" s="305"/>
      <c r="AL36" s="305"/>
      <c r="AM36" s="305"/>
      <c r="AN36" s="305"/>
      <c r="AO36" s="305"/>
      <c r="AP36" s="305"/>
      <c r="AQ36" s="305"/>
      <c r="AR36" s="305"/>
      <c r="AS36" s="305"/>
      <c r="AT36" s="305"/>
      <c r="AU36" s="305"/>
      <c r="AV36" s="305"/>
      <c r="AW36" s="305"/>
      <c r="AX36" s="306"/>
      <c r="AY36" s="306"/>
      <c r="AZ36" s="307"/>
      <c r="BA36" s="246"/>
    </row>
    <row r="37" spans="2:58" s="81" customFormat="1" x14ac:dyDescent="0.3">
      <c r="B37" s="308">
        <f>B35+1</f>
        <v>23</v>
      </c>
      <c r="C37" s="311" t="s">
        <v>140</v>
      </c>
      <c r="D37" s="297" t="s">
        <v>142</v>
      </c>
      <c r="E37" s="70" t="s">
        <v>116</v>
      </c>
      <c r="F37" s="132" t="s">
        <v>103</v>
      </c>
      <c r="G37" s="69" t="s">
        <v>158</v>
      </c>
      <c r="H37" s="69" t="s">
        <v>158</v>
      </c>
      <c r="I37" s="69" t="s">
        <v>158</v>
      </c>
      <c r="J37" s="69" t="s">
        <v>158</v>
      </c>
      <c r="K37" s="69" t="s">
        <v>239</v>
      </c>
      <c r="L37" s="71">
        <v>10</v>
      </c>
      <c r="M37" s="72"/>
      <c r="N37" s="74"/>
      <c r="O37" s="74"/>
      <c r="P37" s="74"/>
      <c r="Q37" s="75"/>
      <c r="R37" s="73"/>
      <c r="S37" s="73"/>
      <c r="T37" s="77"/>
      <c r="U37" s="407">
        <f>IF($K37="core",R37*$Z37, R37*$AA37)</f>
        <v>0</v>
      </c>
      <c r="V37" s="407">
        <f>IF($K37="core",T37*$Z37, T37*$AA37)</f>
        <v>0</v>
      </c>
      <c r="W37" s="407"/>
      <c r="X37" s="407"/>
      <c r="Y37" s="299"/>
      <c r="Z37" s="155">
        <v>0</v>
      </c>
      <c r="AA37" s="401"/>
      <c r="AB37" s="156">
        <v>1</v>
      </c>
      <c r="AC37" s="156"/>
      <c r="AD37" s="178">
        <v>4</v>
      </c>
      <c r="AE37" s="159"/>
      <c r="AF37" s="156"/>
      <c r="AG37" s="177"/>
      <c r="AH37" s="156"/>
      <c r="AI37" s="156"/>
      <c r="AJ37" s="156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6">
        <v>1</v>
      </c>
      <c r="AY37" s="166"/>
      <c r="AZ37" s="167"/>
      <c r="BA37"/>
    </row>
    <row r="38" spans="2:58" s="81" customFormat="1" x14ac:dyDescent="0.3">
      <c r="B38" s="308">
        <f t="shared" si="7"/>
        <v>24</v>
      </c>
      <c r="C38" s="311" t="s">
        <v>141</v>
      </c>
      <c r="D38" s="297" t="s">
        <v>117</v>
      </c>
      <c r="E38" s="70" t="s">
        <v>116</v>
      </c>
      <c r="F38" s="132" t="s">
        <v>103</v>
      </c>
      <c r="G38" s="69" t="s">
        <v>158</v>
      </c>
      <c r="H38" s="69" t="s">
        <v>158</v>
      </c>
      <c r="I38" s="69" t="s">
        <v>158</v>
      </c>
      <c r="J38" s="69" t="s">
        <v>158</v>
      </c>
      <c r="K38" s="69" t="s">
        <v>346</v>
      </c>
      <c r="L38" s="71">
        <v>20</v>
      </c>
      <c r="M38" s="72"/>
      <c r="N38" s="74"/>
      <c r="O38" s="74"/>
      <c r="P38" s="74"/>
      <c r="Q38" s="75"/>
      <c r="R38" s="73"/>
      <c r="S38" s="73"/>
      <c r="T38" s="77"/>
      <c r="U38" s="407">
        <f>IF($K38="core",R38*$Z38, R38*$AA38)</f>
        <v>0</v>
      </c>
      <c r="V38" s="407">
        <f>IF($K38="core",T38*$Z38, T38*$AA38)</f>
        <v>0</v>
      </c>
      <c r="W38" s="407"/>
      <c r="X38" s="407"/>
      <c r="Y38" s="299"/>
      <c r="Z38" s="155">
        <v>0</v>
      </c>
      <c r="AA38" s="401"/>
      <c r="AB38" s="156"/>
      <c r="AC38" s="575">
        <v>1</v>
      </c>
      <c r="AD38" s="576">
        <v>4</v>
      </c>
      <c r="AE38" s="159"/>
      <c r="AF38" s="156"/>
      <c r="AG38" s="176"/>
      <c r="AH38" s="156"/>
      <c r="AI38" s="156"/>
      <c r="AJ38" s="156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6"/>
      <c r="AY38" s="166"/>
      <c r="AZ38" s="167"/>
      <c r="BA38"/>
    </row>
    <row r="39" spans="2:58" s="81" customFormat="1" ht="15" thickBot="1" x14ac:dyDescent="0.35">
      <c r="B39" s="483">
        <f t="shared" si="7"/>
        <v>25</v>
      </c>
      <c r="C39" s="484" t="s">
        <v>155</v>
      </c>
      <c r="D39" s="485" t="s">
        <v>195</v>
      </c>
      <c r="E39" s="486" t="s">
        <v>116</v>
      </c>
      <c r="F39" s="487" t="s">
        <v>103</v>
      </c>
      <c r="G39" s="488" t="s">
        <v>158</v>
      </c>
      <c r="H39" s="488" t="s">
        <v>159</v>
      </c>
      <c r="I39" s="488" t="s">
        <v>158</v>
      </c>
      <c r="J39" s="488" t="s">
        <v>158</v>
      </c>
      <c r="K39" s="69" t="s">
        <v>346</v>
      </c>
      <c r="L39" s="489">
        <v>10</v>
      </c>
      <c r="M39" s="490"/>
      <c r="N39" s="491"/>
      <c r="O39" s="491"/>
      <c r="P39" s="491"/>
      <c r="Q39" s="489"/>
      <c r="R39" s="491"/>
      <c r="S39" s="491"/>
      <c r="T39" s="492"/>
      <c r="U39" s="493">
        <f>IF($K39="core",R39*$Z39, R39*$AA39)</f>
        <v>0</v>
      </c>
      <c r="V39" s="493">
        <f>IF($K39="core",T39*$Z39, T39*$AA39)</f>
        <v>0</v>
      </c>
      <c r="W39" s="493"/>
      <c r="X39" s="493"/>
      <c r="Y39" s="494"/>
      <c r="Z39" s="495">
        <v>0</v>
      </c>
      <c r="AA39" s="496"/>
      <c r="AB39" s="497"/>
      <c r="AC39" s="577">
        <v>1</v>
      </c>
      <c r="AD39" s="578">
        <v>2</v>
      </c>
      <c r="AE39" s="498"/>
      <c r="AF39" s="497"/>
      <c r="AG39" s="499"/>
      <c r="AH39" s="497"/>
      <c r="AI39" s="497"/>
      <c r="AJ39" s="497"/>
      <c r="AK39" s="498"/>
      <c r="AL39" s="498"/>
      <c r="AM39" s="498"/>
      <c r="AN39" s="498"/>
      <c r="AO39" s="498"/>
      <c r="AP39" s="498"/>
      <c r="AQ39" s="498"/>
      <c r="AR39" s="498"/>
      <c r="AS39" s="498"/>
      <c r="AT39" s="498"/>
      <c r="AU39" s="498"/>
      <c r="AV39" s="498"/>
      <c r="AW39" s="498"/>
      <c r="AX39" s="500"/>
      <c r="AY39" s="500"/>
      <c r="AZ39" s="501"/>
      <c r="BA39"/>
    </row>
    <row r="40" spans="2:58" s="81" customFormat="1" ht="15" hidden="1" thickBot="1" x14ac:dyDescent="0.35">
      <c r="B40" s="502"/>
      <c r="C40" s="503" t="s">
        <v>245</v>
      </c>
      <c r="D40" s="466" t="s">
        <v>247</v>
      </c>
      <c r="E40" s="467" t="s">
        <v>98</v>
      </c>
      <c r="F40" s="468"/>
      <c r="G40" s="469"/>
      <c r="H40" s="469"/>
      <c r="I40" s="469"/>
      <c r="J40" s="469"/>
      <c r="K40" s="469"/>
      <c r="L40" s="470"/>
      <c r="M40" s="471"/>
      <c r="N40" s="472"/>
      <c r="O40" s="472"/>
      <c r="P40" s="472"/>
      <c r="Q40" s="470"/>
      <c r="R40" s="472"/>
      <c r="S40" s="472"/>
      <c r="T40" s="473"/>
      <c r="U40" s="474"/>
      <c r="V40" s="474"/>
      <c r="W40" s="514"/>
      <c r="X40" s="514"/>
      <c r="Y40" s="434"/>
      <c r="Z40" s="475"/>
      <c r="AA40" s="476"/>
      <c r="AB40" s="477"/>
      <c r="AC40" s="477"/>
      <c r="AD40" s="478"/>
      <c r="AE40" s="477"/>
      <c r="AF40" s="477"/>
      <c r="AG40" s="479"/>
      <c r="AH40" s="480"/>
      <c r="AI40" s="477"/>
      <c r="AJ40" s="477"/>
      <c r="AK40" s="480"/>
      <c r="AL40" s="480"/>
      <c r="AM40" s="480"/>
      <c r="AN40" s="480"/>
      <c r="AO40" s="480"/>
      <c r="AP40" s="480"/>
      <c r="AQ40" s="480"/>
      <c r="AR40" s="480"/>
      <c r="AS40" s="480"/>
      <c r="AT40" s="480"/>
      <c r="AU40" s="480"/>
      <c r="AV40" s="480"/>
      <c r="AW40" s="480"/>
      <c r="AX40" s="481"/>
      <c r="AY40" s="481"/>
      <c r="AZ40" s="482"/>
      <c r="BA40"/>
    </row>
    <row r="41" spans="2:58" s="81" customFormat="1" ht="15" collapsed="1" thickBot="1" x14ac:dyDescent="0.35">
      <c r="B41" s="97">
        <f>B39</f>
        <v>25</v>
      </c>
      <c r="C41" s="97"/>
      <c r="D41" s="504" t="s">
        <v>178</v>
      </c>
      <c r="E41" s="505"/>
      <c r="F41" s="506"/>
      <c r="G41" s="506">
        <f>COUNTIF( G7:G40, "Yes")</f>
        <v>16</v>
      </c>
      <c r="H41" s="506">
        <f>COUNTIF( H7:H40, "Yes")</f>
        <v>14</v>
      </c>
      <c r="I41" s="506"/>
      <c r="J41" s="506"/>
      <c r="K41" s="506"/>
      <c r="L41" s="345"/>
      <c r="M41" s="344"/>
      <c r="N41" s="345"/>
      <c r="O41" s="345"/>
      <c r="P41" s="345"/>
      <c r="Q41" s="345"/>
      <c r="R41" s="416"/>
      <c r="S41" s="416"/>
      <c r="T41" s="416"/>
      <c r="U41" s="416">
        <f>SUM(U7:U40)</f>
        <v>52</v>
      </c>
      <c r="V41" s="346">
        <f>SUM(V7:V40)</f>
        <v>23</v>
      </c>
      <c r="W41" s="416">
        <f>SUM(W7:W40)</f>
        <v>11</v>
      </c>
      <c r="X41" s="346">
        <f>SUM(X7:X40)</f>
        <v>11</v>
      </c>
      <c r="Y41" s="507"/>
      <c r="Z41" s="508">
        <f>SUM(Z7:Z40)</f>
        <v>10</v>
      </c>
      <c r="AA41" s="509">
        <f>SUM(AA7:AA40)</f>
        <v>28</v>
      </c>
    </row>
    <row r="42" spans="2:58" s="81" customFormat="1" ht="15" hidden="1" outlineLevel="1" thickBot="1" x14ac:dyDescent="0.35">
      <c r="B42" s="97"/>
      <c r="C42" s="97"/>
      <c r="D42" s="563"/>
      <c r="E42" s="97"/>
      <c r="F42" s="142"/>
      <c r="G42" s="142"/>
      <c r="H42" s="142"/>
      <c r="I42" s="142"/>
      <c r="J42" s="142"/>
      <c r="K42" s="142"/>
      <c r="L42" s="201"/>
      <c r="M42" s="349"/>
      <c r="N42" s="201"/>
      <c r="O42" s="201"/>
      <c r="P42" s="201"/>
      <c r="Q42" s="201"/>
      <c r="R42" s="201"/>
      <c r="S42" s="201"/>
      <c r="T42" s="555"/>
      <c r="U42" s="555"/>
      <c r="V42" s="350"/>
      <c r="W42" s="201"/>
      <c r="X42" s="201"/>
      <c r="Y42" s="203"/>
      <c r="Z42" s="399"/>
      <c r="AA42" s="399"/>
      <c r="AB42" s="369"/>
      <c r="AC42" s="465"/>
      <c r="AD42" s="465"/>
      <c r="AE42" s="465"/>
      <c r="AF42" s="465"/>
      <c r="AG42" s="459"/>
      <c r="AH42" s="459"/>
      <c r="AI42" s="459"/>
      <c r="AJ42" s="459"/>
      <c r="AK42" s="369"/>
      <c r="AL42" s="369"/>
      <c r="AM42" s="369"/>
      <c r="AN42" s="369"/>
      <c r="AO42" s="369"/>
      <c r="AP42" s="369"/>
      <c r="AQ42" s="369"/>
      <c r="AR42" s="369"/>
      <c r="AS42" s="369"/>
      <c r="AT42" s="369"/>
      <c r="AU42" s="369"/>
      <c r="AV42" s="369"/>
      <c r="AW42" s="369"/>
      <c r="AX42" s="369"/>
      <c r="AY42" s="369"/>
      <c r="AZ42" s="369"/>
      <c r="BA42" s="298" t="s">
        <v>178</v>
      </c>
      <c r="BB42" s="277" t="s">
        <v>273</v>
      </c>
      <c r="BC42" s="278" t="s">
        <v>272</v>
      </c>
    </row>
    <row r="43" spans="2:58" s="81" customFormat="1" hidden="1" outlineLevel="2" x14ac:dyDescent="0.3">
      <c r="B43" s="97"/>
      <c r="C43" s="97"/>
      <c r="D43" s="144" t="s">
        <v>347</v>
      </c>
      <c r="E43" s="378" t="s">
        <v>346</v>
      </c>
      <c r="F43" s="149"/>
      <c r="G43" s="149"/>
      <c r="H43" s="149"/>
      <c r="I43" s="149"/>
      <c r="J43" s="149"/>
      <c r="K43" s="145"/>
      <c r="L43" s="149"/>
      <c r="M43" s="347"/>
      <c r="N43" s="206"/>
      <c r="O43" s="206"/>
      <c r="P43" s="206"/>
      <c r="Q43" s="206"/>
      <c r="R43" s="206"/>
      <c r="S43" s="206"/>
      <c r="T43" s="206"/>
      <c r="U43" s="206"/>
      <c r="V43" s="348"/>
      <c r="W43" s="206"/>
      <c r="X43" s="206"/>
      <c r="Y43" s="207"/>
      <c r="Z43" s="208"/>
      <c r="AA43" s="208"/>
      <c r="AB43" s="556">
        <f>SUMIF($K$7:$K$40,"WP1",AB$7:AB$40) + COUNTIFS( $K$7:$K$40, "WP1", AB$7:AB$40, "X")</f>
        <v>0</v>
      </c>
      <c r="AC43" s="180">
        <f t="shared" ref="AC43:AZ43" si="14">SUMIF($K$7:$K$40,"WP1",AC$7:AC$40) + COUNTIFS( $K$7:$K$40, "WP1", AC$7:AC$40, "X")</f>
        <v>2</v>
      </c>
      <c r="AD43" s="181">
        <f t="shared" si="14"/>
        <v>6</v>
      </c>
      <c r="AE43" s="556">
        <f t="shared" si="14"/>
        <v>0</v>
      </c>
      <c r="AF43" s="180">
        <f t="shared" si="14"/>
        <v>0</v>
      </c>
      <c r="AG43" s="181">
        <f t="shared" si="14"/>
        <v>0</v>
      </c>
      <c r="AH43" s="556">
        <f t="shared" si="14"/>
        <v>0</v>
      </c>
      <c r="AI43" s="180">
        <f t="shared" si="14"/>
        <v>0</v>
      </c>
      <c r="AJ43" s="181">
        <f t="shared" si="14"/>
        <v>0</v>
      </c>
      <c r="AK43" s="182">
        <f t="shared" si="14"/>
        <v>0</v>
      </c>
      <c r="AL43" s="182">
        <f t="shared" si="14"/>
        <v>0</v>
      </c>
      <c r="AM43" s="182">
        <f t="shared" si="14"/>
        <v>0</v>
      </c>
      <c r="AN43" s="182">
        <f t="shared" si="14"/>
        <v>0</v>
      </c>
      <c r="AO43" s="182">
        <f t="shared" si="14"/>
        <v>0</v>
      </c>
      <c r="AP43" s="182">
        <f t="shared" si="14"/>
        <v>0</v>
      </c>
      <c r="AQ43" s="182">
        <f t="shared" si="14"/>
        <v>0</v>
      </c>
      <c r="AR43" s="182">
        <f t="shared" si="14"/>
        <v>0</v>
      </c>
      <c r="AS43" s="182">
        <f t="shared" si="14"/>
        <v>0</v>
      </c>
      <c r="AT43" s="182">
        <f t="shared" si="14"/>
        <v>0</v>
      </c>
      <c r="AU43" s="182">
        <f t="shared" si="14"/>
        <v>0</v>
      </c>
      <c r="AV43" s="182">
        <f t="shared" si="14"/>
        <v>0</v>
      </c>
      <c r="AW43" s="182">
        <f t="shared" si="14"/>
        <v>0</v>
      </c>
      <c r="AX43" s="182">
        <f t="shared" si="14"/>
        <v>0</v>
      </c>
      <c r="AY43" s="182">
        <f t="shared" si="14"/>
        <v>0</v>
      </c>
      <c r="AZ43" s="564">
        <f t="shared" si="14"/>
        <v>0</v>
      </c>
      <c r="BA43" s="558">
        <f t="shared" ref="BA43:BA50" si="15">SUM(AB43:AZ43)</f>
        <v>8</v>
      </c>
      <c r="BD43" s="151"/>
    </row>
    <row r="44" spans="2:58" s="81" customFormat="1" hidden="1" outlineLevel="2" x14ac:dyDescent="0.3">
      <c r="B44" s="97"/>
      <c r="C44" s="97"/>
      <c r="D44" s="148" t="s">
        <v>254</v>
      </c>
      <c r="E44" s="535" t="s">
        <v>258</v>
      </c>
      <c r="F44" s="142"/>
      <c r="G44" s="142"/>
      <c r="H44" s="142"/>
      <c r="I44" s="142"/>
      <c r="J44" s="142"/>
      <c r="K44" s="97"/>
      <c r="L44" s="142"/>
      <c r="M44" s="349"/>
      <c r="N44" s="201"/>
      <c r="O44" s="201"/>
      <c r="P44" s="201"/>
      <c r="Q44" s="201"/>
      <c r="R44" s="201"/>
      <c r="S44" s="201"/>
      <c r="T44" s="201"/>
      <c r="U44" s="201"/>
      <c r="V44" s="350"/>
      <c r="W44" s="201"/>
      <c r="X44" s="201"/>
      <c r="Y44" s="203"/>
      <c r="Z44" s="202"/>
      <c r="AA44" s="202"/>
      <c r="AB44" s="554">
        <f t="shared" ref="AB44:AZ44" si="16">SUMIF($K$7:$K$40,"Core",AB$7:AB$40) + COUNTIFS( $K$7:$K$40, "Core", AB$7:AB$40, "X")</f>
        <v>7</v>
      </c>
      <c r="AC44" s="183">
        <f t="shared" si="16"/>
        <v>4</v>
      </c>
      <c r="AD44" s="545">
        <f t="shared" si="16"/>
        <v>4</v>
      </c>
      <c r="AE44" s="554">
        <f t="shared" si="16"/>
        <v>6</v>
      </c>
      <c r="AF44" s="183">
        <f t="shared" si="16"/>
        <v>4</v>
      </c>
      <c r="AG44" s="545">
        <f t="shared" si="16"/>
        <v>0</v>
      </c>
      <c r="AH44" s="554">
        <f t="shared" si="16"/>
        <v>6</v>
      </c>
      <c r="AI44" s="183">
        <f t="shared" si="16"/>
        <v>0</v>
      </c>
      <c r="AJ44" s="545">
        <f t="shared" si="16"/>
        <v>0</v>
      </c>
      <c r="AK44" s="546">
        <f t="shared" si="16"/>
        <v>3</v>
      </c>
      <c r="AL44" s="546">
        <f t="shared" si="16"/>
        <v>3</v>
      </c>
      <c r="AM44" s="546">
        <f t="shared" si="16"/>
        <v>0</v>
      </c>
      <c r="AN44" s="546">
        <f t="shared" si="16"/>
        <v>0</v>
      </c>
      <c r="AO44" s="546">
        <f t="shared" si="16"/>
        <v>0</v>
      </c>
      <c r="AP44" s="546">
        <f t="shared" si="16"/>
        <v>2</v>
      </c>
      <c r="AQ44" s="546">
        <f t="shared" si="16"/>
        <v>0</v>
      </c>
      <c r="AR44" s="546">
        <f t="shared" si="16"/>
        <v>0</v>
      </c>
      <c r="AS44" s="546">
        <f t="shared" si="16"/>
        <v>0</v>
      </c>
      <c r="AT44" s="546">
        <f t="shared" si="16"/>
        <v>0</v>
      </c>
      <c r="AU44" s="546">
        <f t="shared" si="16"/>
        <v>0</v>
      </c>
      <c r="AV44" s="546">
        <f t="shared" si="16"/>
        <v>0</v>
      </c>
      <c r="AW44" s="546">
        <f t="shared" si="16"/>
        <v>0</v>
      </c>
      <c r="AX44" s="546">
        <f t="shared" si="16"/>
        <v>2</v>
      </c>
      <c r="AY44" s="546">
        <f t="shared" si="16"/>
        <v>0</v>
      </c>
      <c r="AZ44" s="565">
        <f t="shared" si="16"/>
        <v>0</v>
      </c>
      <c r="BA44" s="559">
        <f t="shared" ref="BA44" si="17">SUM(AB44:AZ44)</f>
        <v>41</v>
      </c>
      <c r="BD44" s="151"/>
    </row>
    <row r="45" spans="2:58" s="81" customFormat="1" hidden="1" outlineLevel="2" x14ac:dyDescent="0.3">
      <c r="B45" s="97"/>
      <c r="C45" s="97"/>
      <c r="D45" s="548" t="s">
        <v>255</v>
      </c>
      <c r="E45" s="536" t="s">
        <v>259</v>
      </c>
      <c r="F45" s="107"/>
      <c r="G45" s="107"/>
      <c r="H45" s="107"/>
      <c r="I45" s="107"/>
      <c r="J45" s="107"/>
      <c r="K45" s="107"/>
      <c r="L45" s="107"/>
      <c r="M45" s="396"/>
      <c r="N45" s="395"/>
      <c r="O45" s="395"/>
      <c r="P45" s="395"/>
      <c r="Q45" s="395"/>
      <c r="R45" s="395"/>
      <c r="S45" s="395"/>
      <c r="T45" s="395"/>
      <c r="U45" s="395"/>
      <c r="V45" s="397"/>
      <c r="W45" s="395"/>
      <c r="X45" s="395"/>
      <c r="Y45" s="398"/>
      <c r="Z45" s="549"/>
      <c r="AA45" s="549"/>
      <c r="AB45" s="210">
        <f t="shared" ref="AB45:AZ45" si="18">SUMIF($K$7:$K$40,"Add",AB$7:AB$40) + COUNTIFS( $K$7:$K$40, "Add", AB$7:AB$40, "X")</f>
        <v>4</v>
      </c>
      <c r="AC45" s="209">
        <f t="shared" si="18"/>
        <v>0</v>
      </c>
      <c r="AD45" s="204">
        <f t="shared" si="18"/>
        <v>3</v>
      </c>
      <c r="AE45" s="210">
        <f t="shared" si="18"/>
        <v>2</v>
      </c>
      <c r="AF45" s="209">
        <f t="shared" si="18"/>
        <v>0</v>
      </c>
      <c r="AG45" s="204">
        <f t="shared" si="18"/>
        <v>0</v>
      </c>
      <c r="AH45" s="210">
        <f t="shared" si="18"/>
        <v>2</v>
      </c>
      <c r="AI45" s="209">
        <f t="shared" si="18"/>
        <v>0</v>
      </c>
      <c r="AJ45" s="204">
        <f t="shared" si="18"/>
        <v>0</v>
      </c>
      <c r="AK45" s="205">
        <f t="shared" si="18"/>
        <v>2</v>
      </c>
      <c r="AL45" s="205">
        <f t="shared" si="18"/>
        <v>0</v>
      </c>
      <c r="AM45" s="205">
        <f t="shared" si="18"/>
        <v>0</v>
      </c>
      <c r="AN45" s="205">
        <f t="shared" si="18"/>
        <v>0</v>
      </c>
      <c r="AO45" s="205">
        <f t="shared" si="18"/>
        <v>0</v>
      </c>
      <c r="AP45" s="205">
        <f t="shared" si="18"/>
        <v>0</v>
      </c>
      <c r="AQ45" s="205">
        <f t="shared" si="18"/>
        <v>1</v>
      </c>
      <c r="AR45" s="205">
        <f t="shared" si="18"/>
        <v>2</v>
      </c>
      <c r="AS45" s="205">
        <f t="shared" si="18"/>
        <v>1</v>
      </c>
      <c r="AT45" s="205">
        <f t="shared" si="18"/>
        <v>3</v>
      </c>
      <c r="AU45" s="205">
        <f t="shared" si="18"/>
        <v>2</v>
      </c>
      <c r="AV45" s="205">
        <f t="shared" si="18"/>
        <v>2</v>
      </c>
      <c r="AW45" s="205">
        <f t="shared" si="18"/>
        <v>3</v>
      </c>
      <c r="AX45" s="205">
        <f t="shared" si="18"/>
        <v>0</v>
      </c>
      <c r="AY45" s="205">
        <f t="shared" si="18"/>
        <v>1</v>
      </c>
      <c r="AZ45" s="566">
        <f t="shared" si="18"/>
        <v>0</v>
      </c>
      <c r="BA45" s="560">
        <f t="shared" si="15"/>
        <v>28</v>
      </c>
      <c r="BD45" s="151"/>
    </row>
    <row r="46" spans="2:58" s="53" customFormat="1" ht="15" hidden="1" outlineLevel="2" thickBot="1" x14ac:dyDescent="0.35">
      <c r="B46" s="97"/>
      <c r="C46" s="97"/>
      <c r="D46" s="628" t="s">
        <v>301</v>
      </c>
      <c r="E46" s="629"/>
      <c r="F46" s="212"/>
      <c r="G46" s="212"/>
      <c r="H46" s="212"/>
      <c r="I46" s="212"/>
      <c r="J46" s="212"/>
      <c r="K46" s="212"/>
      <c r="L46" s="212"/>
      <c r="M46" s="353"/>
      <c r="N46" s="213"/>
      <c r="O46" s="213"/>
      <c r="P46" s="213"/>
      <c r="Q46" s="213"/>
      <c r="R46" s="213"/>
      <c r="S46" s="213"/>
      <c r="T46" s="213"/>
      <c r="U46" s="213"/>
      <c r="V46" s="354"/>
      <c r="W46" s="213"/>
      <c r="X46" s="213"/>
      <c r="Y46" s="211"/>
      <c r="Z46" s="214"/>
      <c r="AA46" s="214"/>
      <c r="AB46" s="557">
        <f>AB43+AB44+ AB45</f>
        <v>11</v>
      </c>
      <c r="AC46" s="214">
        <f t="shared" ref="AC46:BA46" si="19">AC43+AC44+ AC45</f>
        <v>6</v>
      </c>
      <c r="AD46" s="215">
        <f t="shared" si="19"/>
        <v>13</v>
      </c>
      <c r="AE46" s="557">
        <f t="shared" si="19"/>
        <v>8</v>
      </c>
      <c r="AF46" s="214">
        <f t="shared" si="19"/>
        <v>4</v>
      </c>
      <c r="AG46" s="215">
        <f t="shared" si="19"/>
        <v>0</v>
      </c>
      <c r="AH46" s="557">
        <f t="shared" si="19"/>
        <v>8</v>
      </c>
      <c r="AI46" s="214">
        <f t="shared" si="19"/>
        <v>0</v>
      </c>
      <c r="AJ46" s="215">
        <f t="shared" si="19"/>
        <v>0</v>
      </c>
      <c r="AK46" s="216">
        <f t="shared" si="19"/>
        <v>5</v>
      </c>
      <c r="AL46" s="216">
        <f t="shared" si="19"/>
        <v>3</v>
      </c>
      <c r="AM46" s="216">
        <f t="shared" si="19"/>
        <v>0</v>
      </c>
      <c r="AN46" s="216">
        <f t="shared" si="19"/>
        <v>0</v>
      </c>
      <c r="AO46" s="216">
        <f t="shared" si="19"/>
        <v>0</v>
      </c>
      <c r="AP46" s="216">
        <f t="shared" si="19"/>
        <v>2</v>
      </c>
      <c r="AQ46" s="216">
        <f t="shared" si="19"/>
        <v>1</v>
      </c>
      <c r="AR46" s="216">
        <f t="shared" si="19"/>
        <v>2</v>
      </c>
      <c r="AS46" s="216">
        <f t="shared" si="19"/>
        <v>1</v>
      </c>
      <c r="AT46" s="216">
        <f t="shared" si="19"/>
        <v>3</v>
      </c>
      <c r="AU46" s="216">
        <f t="shared" si="19"/>
        <v>2</v>
      </c>
      <c r="AV46" s="216">
        <f t="shared" si="19"/>
        <v>2</v>
      </c>
      <c r="AW46" s="216">
        <f t="shared" si="19"/>
        <v>3</v>
      </c>
      <c r="AX46" s="216">
        <f t="shared" si="19"/>
        <v>2</v>
      </c>
      <c r="AY46" s="216">
        <f t="shared" si="19"/>
        <v>1</v>
      </c>
      <c r="AZ46" s="567">
        <f t="shared" si="19"/>
        <v>0</v>
      </c>
      <c r="BA46" s="561">
        <f t="shared" si="19"/>
        <v>77</v>
      </c>
      <c r="BC46" s="152"/>
      <c r="BD46" s="151"/>
    </row>
    <row r="47" spans="2:58" s="53" customFormat="1" hidden="1" outlineLevel="2" x14ac:dyDescent="0.3">
      <c r="B47" s="97"/>
      <c r="C47" s="97"/>
      <c r="D47" s="144" t="s">
        <v>348</v>
      </c>
      <c r="E47" s="145" t="s">
        <v>346</v>
      </c>
      <c r="F47" s="146"/>
      <c r="G47" s="146"/>
      <c r="H47" s="146"/>
      <c r="I47" s="146"/>
      <c r="J47" s="146"/>
      <c r="K47" s="146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207"/>
      <c r="Z47" s="180"/>
      <c r="AA47" s="180"/>
      <c r="AB47" s="556">
        <f>SUMIF($K$7:$K$40,"WP1",AB$7:AB$40)</f>
        <v>0</v>
      </c>
      <c r="AC47" s="180">
        <f t="shared" ref="AC47:AZ47" si="20">SUMIF($K$7:$K$40,"WP1",AC$7:AC$40)</f>
        <v>2</v>
      </c>
      <c r="AD47" s="181">
        <f t="shared" si="20"/>
        <v>6</v>
      </c>
      <c r="AE47" s="556">
        <f t="shared" si="20"/>
        <v>0</v>
      </c>
      <c r="AF47" s="180">
        <f t="shared" si="20"/>
        <v>0</v>
      </c>
      <c r="AG47" s="181">
        <f t="shared" si="20"/>
        <v>0</v>
      </c>
      <c r="AH47" s="556">
        <f t="shared" si="20"/>
        <v>0</v>
      </c>
      <c r="AI47" s="180">
        <f t="shared" si="20"/>
        <v>0</v>
      </c>
      <c r="AJ47" s="181">
        <f t="shared" si="20"/>
        <v>0</v>
      </c>
      <c r="AK47" s="182">
        <f t="shared" si="20"/>
        <v>0</v>
      </c>
      <c r="AL47" s="182">
        <f t="shared" si="20"/>
        <v>0</v>
      </c>
      <c r="AM47" s="182">
        <f t="shared" si="20"/>
        <v>0</v>
      </c>
      <c r="AN47" s="182">
        <f t="shared" si="20"/>
        <v>0</v>
      </c>
      <c r="AO47" s="182">
        <f t="shared" si="20"/>
        <v>0</v>
      </c>
      <c r="AP47" s="182">
        <f t="shared" si="20"/>
        <v>0</v>
      </c>
      <c r="AQ47" s="182">
        <f t="shared" si="20"/>
        <v>0</v>
      </c>
      <c r="AR47" s="182">
        <f t="shared" si="20"/>
        <v>0</v>
      </c>
      <c r="AS47" s="182">
        <f t="shared" si="20"/>
        <v>0</v>
      </c>
      <c r="AT47" s="182">
        <f t="shared" si="20"/>
        <v>0</v>
      </c>
      <c r="AU47" s="182">
        <f t="shared" si="20"/>
        <v>0</v>
      </c>
      <c r="AV47" s="182">
        <f t="shared" si="20"/>
        <v>0</v>
      </c>
      <c r="AW47" s="182">
        <f t="shared" si="20"/>
        <v>0</v>
      </c>
      <c r="AX47" s="182">
        <f t="shared" si="20"/>
        <v>0</v>
      </c>
      <c r="AY47" s="182">
        <f t="shared" si="20"/>
        <v>0</v>
      </c>
      <c r="AZ47" s="556">
        <f t="shared" si="20"/>
        <v>0</v>
      </c>
      <c r="BA47" s="558">
        <f t="shared" si="15"/>
        <v>8</v>
      </c>
      <c r="BD47" s="151"/>
    </row>
    <row r="48" spans="2:58" s="53" customFormat="1" hidden="1" outlineLevel="2" x14ac:dyDescent="0.3">
      <c r="B48" s="97"/>
      <c r="C48" s="97"/>
      <c r="D48" s="148" t="s">
        <v>252</v>
      </c>
      <c r="E48" s="97" t="s">
        <v>258</v>
      </c>
      <c r="F48" s="143"/>
      <c r="G48" s="143"/>
      <c r="H48" s="143"/>
      <c r="I48" s="143"/>
      <c r="J48" s="143"/>
      <c r="K48" s="143"/>
      <c r="L48" s="82"/>
      <c r="M48" s="351"/>
      <c r="N48" s="82"/>
      <c r="O48" s="82"/>
      <c r="P48" s="82"/>
      <c r="Q48" s="82"/>
      <c r="R48" s="82"/>
      <c r="S48" s="82"/>
      <c r="T48" s="82"/>
      <c r="U48" s="82"/>
      <c r="V48" s="352"/>
      <c r="W48" s="82"/>
      <c r="X48" s="82"/>
      <c r="Y48" s="203"/>
      <c r="Z48" s="183"/>
      <c r="AA48" s="183"/>
      <c r="AB48" s="554">
        <f t="shared" ref="AB48:AZ48" si="21">SUMIF($K$7:$K$40,"Core",AB$7:AB$40)</f>
        <v>2</v>
      </c>
      <c r="AC48" s="183">
        <f t="shared" si="21"/>
        <v>4</v>
      </c>
      <c r="AD48" s="545">
        <f t="shared" si="21"/>
        <v>4</v>
      </c>
      <c r="AE48" s="554">
        <f t="shared" si="21"/>
        <v>1</v>
      </c>
      <c r="AF48" s="183">
        <f t="shared" si="21"/>
        <v>4</v>
      </c>
      <c r="AG48" s="545">
        <f t="shared" si="21"/>
        <v>0</v>
      </c>
      <c r="AH48" s="554">
        <f t="shared" si="21"/>
        <v>1</v>
      </c>
      <c r="AI48" s="183">
        <f t="shared" si="21"/>
        <v>0</v>
      </c>
      <c r="AJ48" s="545">
        <f t="shared" si="21"/>
        <v>0</v>
      </c>
      <c r="AK48" s="546">
        <f t="shared" si="21"/>
        <v>1</v>
      </c>
      <c r="AL48" s="546">
        <f t="shared" si="21"/>
        <v>1</v>
      </c>
      <c r="AM48" s="546">
        <f t="shared" si="21"/>
        <v>0</v>
      </c>
      <c r="AN48" s="546">
        <f t="shared" si="21"/>
        <v>0</v>
      </c>
      <c r="AO48" s="546">
        <f t="shared" si="21"/>
        <v>0</v>
      </c>
      <c r="AP48" s="546">
        <f t="shared" si="21"/>
        <v>2</v>
      </c>
      <c r="AQ48" s="546">
        <f t="shared" si="21"/>
        <v>0</v>
      </c>
      <c r="AR48" s="546">
        <f t="shared" si="21"/>
        <v>0</v>
      </c>
      <c r="AS48" s="546">
        <f t="shared" si="21"/>
        <v>0</v>
      </c>
      <c r="AT48" s="546">
        <f t="shared" si="21"/>
        <v>0</v>
      </c>
      <c r="AU48" s="546">
        <f t="shared" si="21"/>
        <v>0</v>
      </c>
      <c r="AV48" s="546">
        <f t="shared" si="21"/>
        <v>0</v>
      </c>
      <c r="AW48" s="546">
        <f t="shared" si="21"/>
        <v>0</v>
      </c>
      <c r="AX48" s="546">
        <f t="shared" si="21"/>
        <v>2</v>
      </c>
      <c r="AY48" s="546">
        <f t="shared" si="21"/>
        <v>0</v>
      </c>
      <c r="AZ48" s="554">
        <f t="shared" si="21"/>
        <v>0</v>
      </c>
      <c r="BA48" s="559">
        <f t="shared" ref="BA48" si="22">SUM(AB48:AZ48)</f>
        <v>22</v>
      </c>
      <c r="BD48" s="151"/>
    </row>
    <row r="49" spans="2:59" s="53" customFormat="1" hidden="1" outlineLevel="2" x14ac:dyDescent="0.3">
      <c r="B49" s="97"/>
      <c r="C49" s="97"/>
      <c r="D49" s="548" t="s">
        <v>253</v>
      </c>
      <c r="E49" s="534" t="s">
        <v>259</v>
      </c>
      <c r="F49" s="550"/>
      <c r="G49" s="550"/>
      <c r="H49" s="550"/>
      <c r="I49" s="550"/>
      <c r="J49" s="550"/>
      <c r="K49" s="550"/>
      <c r="L49" s="551"/>
      <c r="M49" s="552"/>
      <c r="N49" s="551"/>
      <c r="O49" s="551"/>
      <c r="P49" s="551"/>
      <c r="Q49" s="551"/>
      <c r="R49" s="551"/>
      <c r="S49" s="551"/>
      <c r="T49" s="551"/>
      <c r="U49" s="551"/>
      <c r="V49" s="553"/>
      <c r="W49" s="551"/>
      <c r="X49" s="551"/>
      <c r="Y49" s="398"/>
      <c r="Z49" s="209"/>
      <c r="AA49" s="209"/>
      <c r="AB49" s="210">
        <f t="shared" ref="AB49:AZ49" si="23">SUMIF($K$7:$K$40,"Add",AB$7:AB$40)</f>
        <v>1</v>
      </c>
      <c r="AC49" s="209">
        <f t="shared" si="23"/>
        <v>0</v>
      </c>
      <c r="AD49" s="204">
        <f t="shared" si="23"/>
        <v>2</v>
      </c>
      <c r="AE49" s="210">
        <f t="shared" si="23"/>
        <v>0</v>
      </c>
      <c r="AF49" s="209">
        <f t="shared" si="23"/>
        <v>0</v>
      </c>
      <c r="AG49" s="204">
        <f t="shared" si="23"/>
        <v>0</v>
      </c>
      <c r="AH49" s="210">
        <f t="shared" si="23"/>
        <v>0</v>
      </c>
      <c r="AI49" s="209">
        <f t="shared" si="23"/>
        <v>0</v>
      </c>
      <c r="AJ49" s="204">
        <f t="shared" si="23"/>
        <v>0</v>
      </c>
      <c r="AK49" s="205">
        <f t="shared" si="23"/>
        <v>2</v>
      </c>
      <c r="AL49" s="205">
        <f t="shared" si="23"/>
        <v>0</v>
      </c>
      <c r="AM49" s="205">
        <f t="shared" si="23"/>
        <v>0</v>
      </c>
      <c r="AN49" s="205">
        <f t="shared" si="23"/>
        <v>0</v>
      </c>
      <c r="AO49" s="205">
        <f t="shared" si="23"/>
        <v>0</v>
      </c>
      <c r="AP49" s="205">
        <f t="shared" si="23"/>
        <v>0</v>
      </c>
      <c r="AQ49" s="205">
        <f t="shared" si="23"/>
        <v>1</v>
      </c>
      <c r="AR49" s="205">
        <f t="shared" si="23"/>
        <v>2</v>
      </c>
      <c r="AS49" s="205">
        <f t="shared" si="23"/>
        <v>1</v>
      </c>
      <c r="AT49" s="205">
        <f t="shared" si="23"/>
        <v>3</v>
      </c>
      <c r="AU49" s="205">
        <f t="shared" si="23"/>
        <v>2</v>
      </c>
      <c r="AV49" s="205">
        <f t="shared" si="23"/>
        <v>2</v>
      </c>
      <c r="AW49" s="205">
        <f t="shared" si="23"/>
        <v>3</v>
      </c>
      <c r="AX49" s="205">
        <f t="shared" si="23"/>
        <v>0</v>
      </c>
      <c r="AY49" s="205">
        <f t="shared" si="23"/>
        <v>1</v>
      </c>
      <c r="AZ49" s="210">
        <f t="shared" si="23"/>
        <v>0</v>
      </c>
      <c r="BA49" s="560">
        <f t="shared" si="15"/>
        <v>20</v>
      </c>
      <c r="BD49" s="151"/>
    </row>
    <row r="50" spans="2:59" s="76" customFormat="1" ht="15" hidden="1" outlineLevel="2" thickBot="1" x14ac:dyDescent="0.35">
      <c r="B50" s="97"/>
      <c r="C50" s="150"/>
      <c r="D50" s="626" t="s">
        <v>300</v>
      </c>
      <c r="E50" s="627"/>
      <c r="F50" s="379"/>
      <c r="G50" s="379"/>
      <c r="H50" s="379"/>
      <c r="I50" s="379"/>
      <c r="J50" s="379"/>
      <c r="K50" s="379"/>
      <c r="L50" s="380"/>
      <c r="M50" s="381"/>
      <c r="N50" s="380"/>
      <c r="O50" s="380"/>
      <c r="P50" s="380"/>
      <c r="Q50" s="380"/>
      <c r="R50" s="380"/>
      <c r="S50" s="380"/>
      <c r="T50" s="380"/>
      <c r="U50" s="380"/>
      <c r="V50" s="382"/>
      <c r="W50" s="380"/>
      <c r="X50" s="380"/>
      <c r="Y50" s="383"/>
      <c r="Z50" s="384"/>
      <c r="AA50" s="547"/>
      <c r="AB50" s="385">
        <f>SUMIF($K$7:$K$40,"WP1",AB$7:AB$40)+SUMIF($K$7:$K$40,"Core",AB$7:AB$40)+SUMIF($K$7:$K$40,"Add",AB$7:AB$40)</f>
        <v>3</v>
      </c>
      <c r="AC50" s="385">
        <f t="shared" ref="AC50:AZ50" si="24">SUMIF($K$7:$K$40,"WP1",AC$7:AC$40)+SUMIF($K$7:$K$40,"Core",AC$7:AC$40)+SUMIF($K$7:$K$40,"Add",AC$7:AC$40)</f>
        <v>6</v>
      </c>
      <c r="AD50" s="386">
        <f t="shared" si="24"/>
        <v>12</v>
      </c>
      <c r="AE50" s="385">
        <f t="shared" si="24"/>
        <v>1</v>
      </c>
      <c r="AF50" s="385">
        <f t="shared" si="24"/>
        <v>4</v>
      </c>
      <c r="AG50" s="386">
        <f t="shared" si="24"/>
        <v>0</v>
      </c>
      <c r="AH50" s="385">
        <f t="shared" si="24"/>
        <v>1</v>
      </c>
      <c r="AI50" s="385">
        <f t="shared" si="24"/>
        <v>0</v>
      </c>
      <c r="AJ50" s="385">
        <f t="shared" si="24"/>
        <v>0</v>
      </c>
      <c r="AK50" s="387">
        <f t="shared" si="24"/>
        <v>3</v>
      </c>
      <c r="AL50" s="386">
        <f t="shared" si="24"/>
        <v>1</v>
      </c>
      <c r="AM50" s="387">
        <f t="shared" si="24"/>
        <v>0</v>
      </c>
      <c r="AN50" s="387">
        <f t="shared" si="24"/>
        <v>0</v>
      </c>
      <c r="AO50" s="386">
        <f t="shared" si="24"/>
        <v>0</v>
      </c>
      <c r="AP50" s="387">
        <f t="shared" si="24"/>
        <v>2</v>
      </c>
      <c r="AQ50" s="387">
        <f t="shared" si="24"/>
        <v>1</v>
      </c>
      <c r="AR50" s="387">
        <f t="shared" si="24"/>
        <v>2</v>
      </c>
      <c r="AS50" s="387">
        <f t="shared" si="24"/>
        <v>1</v>
      </c>
      <c r="AT50" s="386">
        <f t="shared" si="24"/>
        <v>3</v>
      </c>
      <c r="AU50" s="387">
        <f t="shared" si="24"/>
        <v>2</v>
      </c>
      <c r="AV50" s="386">
        <f t="shared" si="24"/>
        <v>2</v>
      </c>
      <c r="AW50" s="387">
        <f t="shared" si="24"/>
        <v>3</v>
      </c>
      <c r="AX50" s="386">
        <f t="shared" si="24"/>
        <v>2</v>
      </c>
      <c r="AY50" s="387">
        <f t="shared" si="24"/>
        <v>1</v>
      </c>
      <c r="AZ50" s="385">
        <f t="shared" si="24"/>
        <v>0</v>
      </c>
      <c r="BA50" s="562">
        <f t="shared" si="15"/>
        <v>50</v>
      </c>
      <c r="BD50" s="151"/>
    </row>
    <row r="51" spans="2:59" s="76" customFormat="1" ht="15" hidden="1" outlineLevel="2" thickBot="1" x14ac:dyDescent="0.35">
      <c r="D51" s="282"/>
      <c r="E51" s="274"/>
      <c r="F51" s="283"/>
      <c r="G51" s="283"/>
      <c r="H51" s="283"/>
      <c r="I51" s="283"/>
      <c r="J51" s="283"/>
      <c r="K51" s="283"/>
      <c r="L51" s="103"/>
      <c r="M51" s="355"/>
      <c r="N51" s="103"/>
      <c r="O51" s="103"/>
      <c r="P51" s="103"/>
      <c r="Q51" s="103"/>
      <c r="R51" s="103"/>
      <c r="S51" s="103"/>
      <c r="T51" s="103"/>
      <c r="U51" s="103"/>
      <c r="V51" s="356"/>
      <c r="W51" s="103"/>
      <c r="X51" s="103"/>
      <c r="Y51" s="103"/>
      <c r="Z51" s="284"/>
      <c r="AA51" s="284"/>
      <c r="AB51" s="284"/>
      <c r="AC51" s="284"/>
      <c r="AD51" s="284"/>
      <c r="AE51" s="284"/>
      <c r="AF51" s="284"/>
      <c r="AG51" s="284"/>
      <c r="AH51" s="183"/>
      <c r="AI51" s="183"/>
      <c r="AJ51" s="183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5"/>
      <c r="AZ51" s="286"/>
      <c r="BA51" s="287"/>
      <c r="BB51" s="277" t="s">
        <v>273</v>
      </c>
      <c r="BC51" s="278" t="s">
        <v>272</v>
      </c>
    </row>
    <row r="52" spans="2:59" s="76" customFormat="1" hidden="1" outlineLevel="1" x14ac:dyDescent="0.3">
      <c r="D52" s="225" t="s">
        <v>349</v>
      </c>
      <c r="E52" s="258"/>
      <c r="F52" s="288"/>
      <c r="G52" s="288"/>
      <c r="H52" s="288"/>
      <c r="I52" s="288"/>
      <c r="J52" s="288"/>
      <c r="K52" s="288"/>
      <c r="L52" s="289"/>
      <c r="M52" s="357"/>
      <c r="N52" s="289"/>
      <c r="O52" s="289"/>
      <c r="P52" s="289"/>
      <c r="Q52" s="289"/>
      <c r="R52" s="289"/>
      <c r="S52" s="289"/>
      <c r="T52" s="289"/>
      <c r="U52" s="289"/>
      <c r="V52" s="358"/>
      <c r="W52" s="289"/>
      <c r="X52" s="289"/>
      <c r="Y52" s="289"/>
      <c r="Z52" s="290"/>
      <c r="AA52" s="290"/>
      <c r="AB52" s="227"/>
      <c r="AC52" s="226"/>
      <c r="AD52" s="226"/>
      <c r="AE52" s="226"/>
      <c r="AF52" s="226"/>
      <c r="AG52" s="226"/>
      <c r="AH52" s="228"/>
      <c r="AI52" s="228"/>
      <c r="AJ52" s="229"/>
      <c r="AK52" s="227"/>
      <c r="AL52" s="230"/>
      <c r="AM52" s="226"/>
      <c r="AN52" s="226"/>
      <c r="AO52" s="230"/>
      <c r="AP52" s="227"/>
      <c r="AQ52" s="226"/>
      <c r="AR52" s="226"/>
      <c r="AS52" s="226"/>
      <c r="AT52" s="226"/>
      <c r="AU52" s="226"/>
      <c r="AV52" s="226"/>
      <c r="AW52" s="226"/>
      <c r="AX52" s="230"/>
      <c r="AY52" s="231"/>
      <c r="AZ52" s="230"/>
      <c r="BA52" s="271" t="s">
        <v>346</v>
      </c>
      <c r="BB52" s="580" t="str">
        <f>BA52</f>
        <v>WP1</v>
      </c>
      <c r="BC52" s="581"/>
      <c r="BF52" s="329" t="s">
        <v>197</v>
      </c>
      <c r="BG52" s="361" t="s">
        <v>282</v>
      </c>
    </row>
    <row r="53" spans="2:59" s="76" customFormat="1" hidden="1" outlineLevel="1" x14ac:dyDescent="0.3">
      <c r="D53" s="108" t="s">
        <v>201</v>
      </c>
      <c r="E53" s="84"/>
      <c r="F53" s="283"/>
      <c r="G53" s="283"/>
      <c r="H53" s="283"/>
      <c r="I53" s="283"/>
      <c r="J53" s="283"/>
      <c r="K53" s="283"/>
      <c r="L53" s="103"/>
      <c r="M53" s="355"/>
      <c r="N53" s="103"/>
      <c r="O53" s="103"/>
      <c r="P53" s="103"/>
      <c r="Q53" s="103"/>
      <c r="R53" s="103"/>
      <c r="S53" s="103"/>
      <c r="T53" s="103"/>
      <c r="U53" s="103"/>
      <c r="V53" s="356"/>
      <c r="W53" s="103"/>
      <c r="X53" s="103"/>
      <c r="Y53" s="103"/>
      <c r="Z53" s="284"/>
      <c r="AA53" s="284"/>
      <c r="AB53" s="189">
        <v>1</v>
      </c>
      <c r="AC53" s="184">
        <v>2</v>
      </c>
      <c r="AD53" s="184">
        <v>1</v>
      </c>
      <c r="AE53" s="184"/>
      <c r="AF53" s="184"/>
      <c r="AG53" s="184"/>
      <c r="AH53" s="185"/>
      <c r="AI53" s="185"/>
      <c r="AJ53" s="190"/>
      <c r="AK53" s="189"/>
      <c r="AL53" s="191"/>
      <c r="AM53" s="184"/>
      <c r="AN53" s="184"/>
      <c r="AO53" s="191"/>
      <c r="AP53" s="189"/>
      <c r="AQ53" s="184"/>
      <c r="AR53" s="184"/>
      <c r="AS53" s="184"/>
      <c r="AT53" s="184"/>
      <c r="AU53" s="184"/>
      <c r="AV53" s="184"/>
      <c r="AW53" s="184"/>
      <c r="AX53" s="191"/>
      <c r="AY53" s="194"/>
      <c r="AZ53" s="190"/>
      <c r="BA53" s="193">
        <f>SUM(AB53:AZ53)</f>
        <v>4</v>
      </c>
      <c r="BB53" s="275">
        <f>SUM(AB53:AO53)</f>
        <v>4</v>
      </c>
      <c r="BC53" s="276">
        <f>SUM(AP53:AZ53)</f>
        <v>0</v>
      </c>
      <c r="BD53" s="76" t="str">
        <f>D53</f>
        <v>SN - Single Node configuration</v>
      </c>
      <c r="BF53" s="430" t="s">
        <v>131</v>
      </c>
      <c r="BG53" s="431">
        <v>1</v>
      </c>
    </row>
    <row r="54" spans="2:59" s="76" customFormat="1" hidden="1" outlineLevel="1" x14ac:dyDescent="0.3">
      <c r="D54" s="108" t="s">
        <v>202</v>
      </c>
      <c r="E54" s="84"/>
      <c r="F54" s="283"/>
      <c r="G54" s="283"/>
      <c r="H54" s="283"/>
      <c r="I54" s="283"/>
      <c r="J54" s="283"/>
      <c r="K54" s="283"/>
      <c r="L54" s="103"/>
      <c r="M54" s="355"/>
      <c r="N54" s="103"/>
      <c r="O54" s="103"/>
      <c r="P54" s="103"/>
      <c r="Q54" s="103"/>
      <c r="R54" s="103"/>
      <c r="S54" s="103"/>
      <c r="T54" s="103"/>
      <c r="U54" s="103"/>
      <c r="V54" s="356"/>
      <c r="W54" s="103"/>
      <c r="X54" s="103"/>
      <c r="Y54" s="103"/>
      <c r="Z54" s="284"/>
      <c r="AA54" s="284"/>
      <c r="AB54" s="189"/>
      <c r="AC54" s="184"/>
      <c r="AD54" s="184">
        <v>1</v>
      </c>
      <c r="AE54" s="184"/>
      <c r="AF54" s="184"/>
      <c r="AG54" s="184"/>
      <c r="AH54" s="185"/>
      <c r="AI54" s="185"/>
      <c r="AJ54" s="190"/>
      <c r="AK54" s="189"/>
      <c r="AL54" s="191"/>
      <c r="AM54" s="184"/>
      <c r="AN54" s="184"/>
      <c r="AO54" s="191"/>
      <c r="AP54" s="189"/>
      <c r="AQ54" s="184"/>
      <c r="AR54" s="184"/>
      <c r="AS54" s="184"/>
      <c r="AT54" s="184"/>
      <c r="AU54" s="184"/>
      <c r="AV54" s="184"/>
      <c r="AW54" s="184"/>
      <c r="AX54" s="191"/>
      <c r="AY54" s="192"/>
      <c r="AZ54" s="186"/>
      <c r="BA54" s="193">
        <f>SUM(AB54:AZ54)</f>
        <v>1</v>
      </c>
      <c r="BB54" s="275">
        <f>SUM(AB54:AO54)</f>
        <v>1</v>
      </c>
      <c r="BC54" s="276">
        <f>SUM(AP54:AZ54)</f>
        <v>0</v>
      </c>
      <c r="BD54" s="76" t="str">
        <f>D54</f>
        <v>SC - Scaled (Medium) Node configuration</v>
      </c>
      <c r="BF54" s="430" t="s">
        <v>199</v>
      </c>
      <c r="BG54" s="431">
        <v>2</v>
      </c>
    </row>
    <row r="55" spans="2:59" s="76" customFormat="1" hidden="1" outlineLevel="1" x14ac:dyDescent="0.3">
      <c r="D55" s="108" t="s">
        <v>203</v>
      </c>
      <c r="E55" s="84"/>
      <c r="F55" s="283"/>
      <c r="G55" s="283"/>
      <c r="H55" s="283"/>
      <c r="I55" s="283"/>
      <c r="J55" s="283"/>
      <c r="K55" s="283"/>
      <c r="L55" s="103"/>
      <c r="M55" s="355"/>
      <c r="N55" s="103"/>
      <c r="O55" s="103"/>
      <c r="P55" s="103"/>
      <c r="Q55" s="103"/>
      <c r="R55" s="103"/>
      <c r="S55" s="103"/>
      <c r="T55" s="103"/>
      <c r="U55" s="103"/>
      <c r="V55" s="356"/>
      <c r="W55" s="103"/>
      <c r="X55" s="103"/>
      <c r="Y55" s="103"/>
      <c r="Z55" s="284"/>
      <c r="AA55" s="284"/>
      <c r="AB55" s="189"/>
      <c r="AC55" s="184"/>
      <c r="AD55" s="184">
        <v>1</v>
      </c>
      <c r="AE55" s="184"/>
      <c r="AF55" s="184"/>
      <c r="AG55" s="184"/>
      <c r="AH55" s="185"/>
      <c r="AI55" s="185"/>
      <c r="AJ55" s="190"/>
      <c r="AK55" s="189"/>
      <c r="AL55" s="191"/>
      <c r="AM55" s="184"/>
      <c r="AN55" s="184"/>
      <c r="AO55" s="191"/>
      <c r="AP55" s="189"/>
      <c r="AQ55" s="184"/>
      <c r="AR55" s="184"/>
      <c r="AS55" s="184"/>
      <c r="AT55" s="184"/>
      <c r="AU55" s="184"/>
      <c r="AV55" s="184"/>
      <c r="AW55" s="184"/>
      <c r="AX55" s="191"/>
      <c r="AY55" s="192"/>
      <c r="AZ55" s="186"/>
      <c r="BA55" s="193">
        <f>SUM(AB55:AZ55)</f>
        <v>1</v>
      </c>
      <c r="BB55" s="275">
        <f>SUM(AB55:AO55)</f>
        <v>1</v>
      </c>
      <c r="BC55" s="276">
        <f>SUM(AP55:AZ55)</f>
        <v>0</v>
      </c>
      <c r="BD55" s="76" t="str">
        <f>D55</f>
        <v>HA - High Availability Node configuration</v>
      </c>
      <c r="BF55" s="430" t="s">
        <v>200</v>
      </c>
      <c r="BG55" s="431">
        <v>3</v>
      </c>
    </row>
    <row r="56" spans="2:59" s="76" customFormat="1" ht="15" hidden="1" outlineLevel="1" thickBot="1" x14ac:dyDescent="0.35">
      <c r="D56" s="109" t="s">
        <v>204</v>
      </c>
      <c r="E56" s="85"/>
      <c r="F56" s="279"/>
      <c r="G56" s="279"/>
      <c r="H56" s="279"/>
      <c r="I56" s="279"/>
      <c r="J56" s="279"/>
      <c r="K56" s="279"/>
      <c r="L56" s="280"/>
      <c r="M56" s="359"/>
      <c r="N56" s="280"/>
      <c r="O56" s="280"/>
      <c r="P56" s="280"/>
      <c r="Q56" s="280"/>
      <c r="R56" s="280"/>
      <c r="S56" s="280"/>
      <c r="T56" s="280"/>
      <c r="U56" s="280"/>
      <c r="V56" s="360"/>
      <c r="W56" s="280"/>
      <c r="X56" s="280"/>
      <c r="Y56" s="280"/>
      <c r="Z56" s="281"/>
      <c r="AA56" s="281"/>
      <c r="AB56" s="195"/>
      <c r="AC56" s="187"/>
      <c r="AD56" s="187">
        <v>2</v>
      </c>
      <c r="AE56" s="187"/>
      <c r="AF56" s="187"/>
      <c r="AG56" s="187"/>
      <c r="AH56" s="188"/>
      <c r="AI56" s="188"/>
      <c r="AJ56" s="196"/>
      <c r="AK56" s="195"/>
      <c r="AL56" s="197"/>
      <c r="AM56" s="187"/>
      <c r="AN56" s="187"/>
      <c r="AO56" s="197"/>
      <c r="AP56" s="195"/>
      <c r="AQ56" s="187"/>
      <c r="AR56" s="187"/>
      <c r="AS56" s="187"/>
      <c r="AT56" s="187"/>
      <c r="AU56" s="187"/>
      <c r="AV56" s="187"/>
      <c r="AW56" s="187"/>
      <c r="AX56" s="197"/>
      <c r="AY56" s="198"/>
      <c r="AZ56" s="199"/>
      <c r="BA56" s="200">
        <f>SUM(AB56:AZ56)</f>
        <v>2</v>
      </c>
      <c r="BB56" s="275">
        <f>SUM(AB56:AO56)</f>
        <v>2</v>
      </c>
      <c r="BC56" s="276">
        <f>SUM(AP56:AZ56)</f>
        <v>0</v>
      </c>
      <c r="BD56" s="76" t="str">
        <f>D56</f>
        <v>XL - Extra Large Scale Node config. (for MIR/DC)</v>
      </c>
      <c r="BF56" s="365" t="s">
        <v>196</v>
      </c>
      <c r="BG56" s="432">
        <v>5</v>
      </c>
    </row>
    <row r="57" spans="2:59" s="76" customFormat="1" hidden="1" outlineLevel="1" x14ac:dyDescent="0.3">
      <c r="D57" s="225" t="s">
        <v>302</v>
      </c>
      <c r="E57" s="258"/>
      <c r="F57" s="288"/>
      <c r="G57" s="288"/>
      <c r="H57" s="288"/>
      <c r="I57" s="288"/>
      <c r="J57" s="288"/>
      <c r="K57" s="288"/>
      <c r="L57" s="289"/>
      <c r="M57" s="357"/>
      <c r="N57" s="289"/>
      <c r="O57" s="289"/>
      <c r="P57" s="289"/>
      <c r="Q57" s="289"/>
      <c r="R57" s="289"/>
      <c r="S57" s="289"/>
      <c r="T57" s="289"/>
      <c r="U57" s="289"/>
      <c r="V57" s="358"/>
      <c r="W57" s="289"/>
      <c r="X57" s="289"/>
      <c r="Y57" s="289"/>
      <c r="Z57" s="290"/>
      <c r="AA57" s="290"/>
      <c r="AB57" s="227"/>
      <c r="AC57" s="226"/>
      <c r="AD57" s="226"/>
      <c r="AE57" s="226"/>
      <c r="AF57" s="226"/>
      <c r="AG57" s="226"/>
      <c r="AH57" s="228"/>
      <c r="AI57" s="228"/>
      <c r="AJ57" s="229"/>
      <c r="AK57" s="227"/>
      <c r="AL57" s="230"/>
      <c r="AM57" s="226"/>
      <c r="AN57" s="226"/>
      <c r="AO57" s="230"/>
      <c r="AP57" s="227"/>
      <c r="AQ57" s="226"/>
      <c r="AR57" s="226"/>
      <c r="AS57" s="226"/>
      <c r="AT57" s="226"/>
      <c r="AU57" s="226"/>
      <c r="AV57" s="226"/>
      <c r="AW57" s="226"/>
      <c r="AX57" s="230"/>
      <c r="AY57" s="231"/>
      <c r="AZ57" s="230"/>
      <c r="BA57" s="271" t="s">
        <v>258</v>
      </c>
      <c r="BB57" s="580" t="str">
        <f>BA57</f>
        <v>WP4</v>
      </c>
      <c r="BC57" s="581"/>
      <c r="BF57" s="329" t="s">
        <v>197</v>
      </c>
      <c r="BG57" s="361" t="s">
        <v>282</v>
      </c>
    </row>
    <row r="58" spans="2:59" s="76" customFormat="1" hidden="1" outlineLevel="1" x14ac:dyDescent="0.3">
      <c r="D58" s="108" t="s">
        <v>201</v>
      </c>
      <c r="E58" s="84"/>
      <c r="F58" s="283"/>
      <c r="G58" s="283"/>
      <c r="H58" s="283"/>
      <c r="I58" s="283"/>
      <c r="J58" s="283"/>
      <c r="K58" s="283"/>
      <c r="L58" s="103"/>
      <c r="M58" s="355"/>
      <c r="N58" s="103"/>
      <c r="O58" s="103"/>
      <c r="P58" s="103"/>
      <c r="Q58" s="103"/>
      <c r="R58" s="103"/>
      <c r="S58" s="103"/>
      <c r="T58" s="103"/>
      <c r="U58" s="103"/>
      <c r="V58" s="356"/>
      <c r="W58" s="103"/>
      <c r="X58" s="103"/>
      <c r="Y58" s="103"/>
      <c r="Z58" s="284"/>
      <c r="AA58" s="284"/>
      <c r="AB58" s="189"/>
      <c r="AC58" s="184">
        <v>2</v>
      </c>
      <c r="AD58" s="184">
        <v>2</v>
      </c>
      <c r="AE58" s="184"/>
      <c r="AF58" s="184">
        <v>2</v>
      </c>
      <c r="AG58" s="184"/>
      <c r="AH58" s="185"/>
      <c r="AI58" s="185"/>
      <c r="AJ58" s="190"/>
      <c r="AK58" s="189"/>
      <c r="AL58" s="191"/>
      <c r="AM58" s="184"/>
      <c r="AN58" s="184"/>
      <c r="AO58" s="191"/>
      <c r="AP58" s="189"/>
      <c r="AQ58" s="184"/>
      <c r="AR58" s="184"/>
      <c r="AS58" s="184"/>
      <c r="AT58" s="184"/>
      <c r="AU58" s="184"/>
      <c r="AV58" s="184"/>
      <c r="AW58" s="184"/>
      <c r="AX58" s="191">
        <v>1</v>
      </c>
      <c r="AY58" s="194"/>
      <c r="AZ58" s="190"/>
      <c r="BA58" s="193">
        <f>SUM(AB58:AZ58)</f>
        <v>7</v>
      </c>
      <c r="BB58" s="275">
        <f>SUM(AB58:AO58)</f>
        <v>6</v>
      </c>
      <c r="BC58" s="276">
        <f>SUM(AP58:AZ58)</f>
        <v>1</v>
      </c>
      <c r="BD58" s="76" t="str">
        <f>D58</f>
        <v>SN - Single Node configuration</v>
      </c>
      <c r="BF58" s="430" t="s">
        <v>131</v>
      </c>
      <c r="BG58" s="431">
        <v>1</v>
      </c>
    </row>
    <row r="59" spans="2:59" s="76" customFormat="1" hidden="1" outlineLevel="1" x14ac:dyDescent="0.3">
      <c r="D59" s="108" t="s">
        <v>202</v>
      </c>
      <c r="E59" s="84"/>
      <c r="F59" s="283"/>
      <c r="G59" s="283"/>
      <c r="H59" s="283"/>
      <c r="I59" s="283"/>
      <c r="J59" s="283"/>
      <c r="K59" s="283"/>
      <c r="L59" s="103"/>
      <c r="M59" s="355"/>
      <c r="N59" s="103"/>
      <c r="O59" s="103"/>
      <c r="P59" s="103"/>
      <c r="Q59" s="103"/>
      <c r="R59" s="103"/>
      <c r="S59" s="103"/>
      <c r="T59" s="103"/>
      <c r="U59" s="103"/>
      <c r="V59" s="356"/>
      <c r="W59" s="103"/>
      <c r="X59" s="103"/>
      <c r="Y59" s="103"/>
      <c r="Z59" s="284"/>
      <c r="AA59" s="284"/>
      <c r="AB59" s="189"/>
      <c r="AC59" s="184">
        <v>2</v>
      </c>
      <c r="AD59" s="184">
        <v>1</v>
      </c>
      <c r="AE59" s="184"/>
      <c r="AF59" s="184">
        <v>2</v>
      </c>
      <c r="AG59" s="184"/>
      <c r="AH59" s="185"/>
      <c r="AI59" s="185"/>
      <c r="AJ59" s="190"/>
      <c r="AK59" s="189"/>
      <c r="AL59" s="191"/>
      <c r="AM59" s="184"/>
      <c r="AN59" s="184"/>
      <c r="AO59" s="191"/>
      <c r="AP59" s="189"/>
      <c r="AQ59" s="184"/>
      <c r="AR59" s="184"/>
      <c r="AS59" s="184"/>
      <c r="AT59" s="184"/>
      <c r="AU59" s="184"/>
      <c r="AV59" s="184"/>
      <c r="AW59" s="184"/>
      <c r="AX59" s="191"/>
      <c r="AY59" s="192"/>
      <c r="AZ59" s="186"/>
      <c r="BA59" s="193">
        <f>SUM(AB59:AZ59)</f>
        <v>5</v>
      </c>
      <c r="BB59" s="275">
        <f>SUM(AB59:AO59)</f>
        <v>5</v>
      </c>
      <c r="BC59" s="276">
        <f>SUM(AP59:AZ59)</f>
        <v>0</v>
      </c>
      <c r="BD59" s="76" t="str">
        <f>D59</f>
        <v>SC - Scaled (Medium) Node configuration</v>
      </c>
      <c r="BF59" s="430" t="s">
        <v>199</v>
      </c>
      <c r="BG59" s="431">
        <v>2</v>
      </c>
    </row>
    <row r="60" spans="2:59" s="76" customFormat="1" hidden="1" outlineLevel="1" x14ac:dyDescent="0.3">
      <c r="D60" s="108" t="s">
        <v>203</v>
      </c>
      <c r="E60" s="84"/>
      <c r="F60" s="283"/>
      <c r="G60" s="283"/>
      <c r="H60" s="283"/>
      <c r="I60" s="283"/>
      <c r="J60" s="283"/>
      <c r="K60" s="283"/>
      <c r="L60" s="103"/>
      <c r="M60" s="355"/>
      <c r="N60" s="103"/>
      <c r="O60" s="103"/>
      <c r="P60" s="103"/>
      <c r="Q60" s="103"/>
      <c r="R60" s="103"/>
      <c r="S60" s="103"/>
      <c r="T60" s="103"/>
      <c r="U60" s="103"/>
      <c r="V60" s="356"/>
      <c r="W60" s="103"/>
      <c r="X60" s="103"/>
      <c r="Y60" s="103"/>
      <c r="Z60" s="284"/>
      <c r="AA60" s="284"/>
      <c r="AB60" s="189"/>
      <c r="AC60" s="184"/>
      <c r="AD60" s="184">
        <v>1</v>
      </c>
      <c r="AE60" s="184"/>
      <c r="AF60" s="184"/>
      <c r="AG60" s="184"/>
      <c r="AH60" s="185"/>
      <c r="AI60" s="185"/>
      <c r="AJ60" s="190"/>
      <c r="AK60" s="189"/>
      <c r="AL60" s="191"/>
      <c r="AM60" s="184"/>
      <c r="AN60" s="184"/>
      <c r="AO60" s="191"/>
      <c r="AP60" s="189">
        <v>2</v>
      </c>
      <c r="AQ60" s="184"/>
      <c r="AR60" s="184"/>
      <c r="AS60" s="184"/>
      <c r="AT60" s="184"/>
      <c r="AU60" s="184"/>
      <c r="AV60" s="184"/>
      <c r="AW60" s="184"/>
      <c r="AX60" s="191"/>
      <c r="AY60" s="192"/>
      <c r="AZ60" s="186"/>
      <c r="BA60" s="193">
        <f>SUM(AB60:AZ60)</f>
        <v>3</v>
      </c>
      <c r="BB60" s="275">
        <f>SUM(AB60:AO60)</f>
        <v>1</v>
      </c>
      <c r="BC60" s="276">
        <f>SUM(AP60:AZ60)</f>
        <v>2</v>
      </c>
      <c r="BD60" s="76" t="str">
        <f>D60</f>
        <v>HA - High Availability Node configuration</v>
      </c>
      <c r="BF60" s="430" t="s">
        <v>200</v>
      </c>
      <c r="BG60" s="431">
        <v>3</v>
      </c>
    </row>
    <row r="61" spans="2:59" s="76" customFormat="1" ht="15" hidden="1" outlineLevel="1" thickBot="1" x14ac:dyDescent="0.35">
      <c r="D61" s="109" t="s">
        <v>204</v>
      </c>
      <c r="E61" s="85"/>
      <c r="F61" s="279"/>
      <c r="G61" s="279"/>
      <c r="H61" s="279"/>
      <c r="I61" s="279"/>
      <c r="J61" s="279"/>
      <c r="K61" s="279"/>
      <c r="L61" s="280"/>
      <c r="M61" s="359"/>
      <c r="N61" s="280"/>
      <c r="O61" s="280"/>
      <c r="P61" s="280"/>
      <c r="Q61" s="280"/>
      <c r="R61" s="280"/>
      <c r="S61" s="280"/>
      <c r="T61" s="280"/>
      <c r="U61" s="280"/>
      <c r="V61" s="360"/>
      <c r="W61" s="280"/>
      <c r="X61" s="280"/>
      <c r="Y61" s="280"/>
      <c r="Z61" s="281"/>
      <c r="AA61" s="281"/>
      <c r="AB61" s="195">
        <v>1</v>
      </c>
      <c r="AC61" s="187"/>
      <c r="AD61" s="187">
        <v>1</v>
      </c>
      <c r="AE61" s="187">
        <v>1</v>
      </c>
      <c r="AF61" s="187"/>
      <c r="AG61" s="187"/>
      <c r="AH61" s="188"/>
      <c r="AI61" s="188"/>
      <c r="AJ61" s="196"/>
      <c r="AK61" s="195">
        <v>1</v>
      </c>
      <c r="AL61" s="197">
        <v>1</v>
      </c>
      <c r="AM61" s="187"/>
      <c r="AN61" s="187"/>
      <c r="AO61" s="197"/>
      <c r="AP61" s="195"/>
      <c r="AQ61" s="187"/>
      <c r="AR61" s="187"/>
      <c r="AS61" s="187"/>
      <c r="AT61" s="187"/>
      <c r="AU61" s="187"/>
      <c r="AV61" s="187"/>
      <c r="AW61" s="187"/>
      <c r="AX61" s="197"/>
      <c r="AY61" s="198"/>
      <c r="AZ61" s="199"/>
      <c r="BA61" s="200">
        <f>SUM(AB61:AZ61)</f>
        <v>5</v>
      </c>
      <c r="BB61" s="291">
        <f>SUM(AB61:AO61)</f>
        <v>5</v>
      </c>
      <c r="BC61" s="292">
        <f>SUM(AP61:AZ61)</f>
        <v>0</v>
      </c>
      <c r="BD61" s="76" t="str">
        <f>D61</f>
        <v>XL - Extra Large Scale Node config. (for MIR/DC)</v>
      </c>
      <c r="BF61" s="365" t="s">
        <v>196</v>
      </c>
      <c r="BG61" s="432">
        <v>5</v>
      </c>
    </row>
    <row r="62" spans="2:59" s="76" customFormat="1" hidden="1" outlineLevel="1" x14ac:dyDescent="0.3">
      <c r="D62" s="225" t="s">
        <v>303</v>
      </c>
      <c r="E62" s="258"/>
      <c r="F62" s="288"/>
      <c r="G62" s="288"/>
      <c r="H62" s="288"/>
      <c r="I62" s="288"/>
      <c r="J62" s="288"/>
      <c r="K62" s="288"/>
      <c r="L62" s="289"/>
      <c r="M62" s="357"/>
      <c r="N62" s="289"/>
      <c r="O62" s="289"/>
      <c r="P62" s="289"/>
      <c r="Q62" s="289"/>
      <c r="R62" s="289"/>
      <c r="S62" s="289"/>
      <c r="T62" s="289"/>
      <c r="U62" s="289"/>
      <c r="V62" s="358"/>
      <c r="W62" s="289"/>
      <c r="X62" s="289"/>
      <c r="Y62" s="289"/>
      <c r="Z62" s="290"/>
      <c r="AA62" s="290"/>
      <c r="AB62" s="227"/>
      <c r="AC62" s="226"/>
      <c r="AD62" s="226"/>
      <c r="AE62" s="226"/>
      <c r="AF62" s="226"/>
      <c r="AG62" s="226"/>
      <c r="AH62" s="228"/>
      <c r="AI62" s="228"/>
      <c r="AJ62" s="229"/>
      <c r="AK62" s="227"/>
      <c r="AL62" s="230"/>
      <c r="AM62" s="226"/>
      <c r="AN62" s="226"/>
      <c r="AO62" s="230"/>
      <c r="AP62" s="227"/>
      <c r="AQ62" s="226"/>
      <c r="AR62" s="226"/>
      <c r="AS62" s="226"/>
      <c r="AT62" s="226"/>
      <c r="AU62" s="226"/>
      <c r="AV62" s="226"/>
      <c r="AW62" s="226"/>
      <c r="AX62" s="230"/>
      <c r="AY62" s="231"/>
      <c r="AZ62" s="230"/>
      <c r="BA62" s="271" t="s">
        <v>259</v>
      </c>
      <c r="BB62" s="582" t="str">
        <f>BA62</f>
        <v>WP7</v>
      </c>
      <c r="BC62" s="583"/>
      <c r="BF62" s="329" t="s">
        <v>197</v>
      </c>
      <c r="BG62" s="361" t="s">
        <v>282</v>
      </c>
    </row>
    <row r="63" spans="2:59" s="76" customFormat="1" hidden="1" outlineLevel="1" x14ac:dyDescent="0.3">
      <c r="B63" s="619"/>
      <c r="C63" s="619"/>
      <c r="D63" s="108" t="s">
        <v>201</v>
      </c>
      <c r="E63" s="84"/>
      <c r="F63" s="283"/>
      <c r="G63" s="283"/>
      <c r="H63" s="283"/>
      <c r="I63" s="283"/>
      <c r="J63" s="283"/>
      <c r="K63" s="283"/>
      <c r="L63" s="103"/>
      <c r="M63" s="355"/>
      <c r="N63" s="103"/>
      <c r="O63" s="103"/>
      <c r="P63" s="103"/>
      <c r="Q63" s="103"/>
      <c r="R63" s="103"/>
      <c r="S63" s="103"/>
      <c r="T63" s="103"/>
      <c r="U63" s="103"/>
      <c r="V63" s="356"/>
      <c r="W63" s="103"/>
      <c r="X63" s="103"/>
      <c r="Y63" s="103"/>
      <c r="Z63" s="284"/>
      <c r="AA63" s="284"/>
      <c r="AB63" s="189">
        <v>1</v>
      </c>
      <c r="AC63" s="184">
        <v>0</v>
      </c>
      <c r="AD63" s="184">
        <v>2</v>
      </c>
      <c r="AE63" s="184"/>
      <c r="AF63" s="184">
        <v>0</v>
      </c>
      <c r="AG63" s="184"/>
      <c r="AH63" s="185"/>
      <c r="AI63" s="185"/>
      <c r="AJ63" s="190"/>
      <c r="AK63" s="189"/>
      <c r="AL63" s="191"/>
      <c r="AM63" s="184"/>
      <c r="AN63" s="184"/>
      <c r="AO63" s="191"/>
      <c r="AP63" s="189"/>
      <c r="AQ63" s="184"/>
      <c r="AR63" s="184">
        <v>2</v>
      </c>
      <c r="AS63" s="184">
        <v>1</v>
      </c>
      <c r="AT63" s="184"/>
      <c r="AU63" s="184">
        <v>2</v>
      </c>
      <c r="AV63" s="184"/>
      <c r="AW63" s="184">
        <v>3</v>
      </c>
      <c r="AX63" s="191"/>
      <c r="AY63" s="194">
        <v>1</v>
      </c>
      <c r="AZ63" s="190"/>
      <c r="BA63" s="193">
        <f>SUM(AB63:AZ63)</f>
        <v>12</v>
      </c>
      <c r="BB63" s="275">
        <f>SUM(AB63:AO63)</f>
        <v>3</v>
      </c>
      <c r="BC63" s="276">
        <f>SUM(AP63:AZ63)</f>
        <v>9</v>
      </c>
      <c r="BD63" s="76" t="str">
        <f>D63</f>
        <v>SN - Single Node configuration</v>
      </c>
      <c r="BF63" s="430" t="s">
        <v>131</v>
      </c>
      <c r="BG63" s="431">
        <v>1</v>
      </c>
    </row>
    <row r="64" spans="2:59" s="76" customFormat="1" hidden="1" outlineLevel="1" x14ac:dyDescent="0.3">
      <c r="B64" s="620"/>
      <c r="C64" s="620"/>
      <c r="D64" s="108" t="s">
        <v>202</v>
      </c>
      <c r="E64" s="84"/>
      <c r="F64" s="283"/>
      <c r="G64" s="283"/>
      <c r="H64" s="283"/>
      <c r="I64" s="283"/>
      <c r="J64" s="283"/>
      <c r="K64" s="283"/>
      <c r="L64" s="103"/>
      <c r="M64" s="355"/>
      <c r="N64" s="103"/>
      <c r="O64" s="103"/>
      <c r="P64" s="103"/>
      <c r="Q64" s="103"/>
      <c r="R64" s="103"/>
      <c r="S64" s="103"/>
      <c r="T64" s="103"/>
      <c r="U64" s="103"/>
      <c r="V64" s="356"/>
      <c r="W64" s="103"/>
      <c r="X64" s="103"/>
      <c r="Y64" s="103"/>
      <c r="Z64" s="284"/>
      <c r="AA64" s="284"/>
      <c r="AB64" s="189"/>
      <c r="AC64" s="184">
        <v>0</v>
      </c>
      <c r="AD64" s="184"/>
      <c r="AE64" s="184"/>
      <c r="AF64" s="184">
        <v>0</v>
      </c>
      <c r="AG64" s="184"/>
      <c r="AH64" s="185"/>
      <c r="AI64" s="185"/>
      <c r="AJ64" s="190"/>
      <c r="AK64" s="189"/>
      <c r="AL64" s="191"/>
      <c r="AM64" s="184"/>
      <c r="AN64" s="184"/>
      <c r="AO64" s="191"/>
      <c r="AP64" s="189"/>
      <c r="AQ64" s="184"/>
      <c r="AR64" s="184"/>
      <c r="AS64" s="184"/>
      <c r="AT64" s="184"/>
      <c r="AU64" s="184"/>
      <c r="AV64" s="184">
        <v>2</v>
      </c>
      <c r="AW64" s="184"/>
      <c r="AX64" s="191"/>
      <c r="AY64" s="192"/>
      <c r="AZ64" s="186"/>
      <c r="BA64" s="193">
        <f>SUM(AB64:AZ64)</f>
        <v>2</v>
      </c>
      <c r="BB64" s="275">
        <f>SUM(AB64:AO64)</f>
        <v>0</v>
      </c>
      <c r="BC64" s="276">
        <f>SUM(AP64:AZ64)</f>
        <v>2</v>
      </c>
      <c r="BD64" s="76" t="str">
        <f>D64</f>
        <v>SC - Scaled (Medium) Node configuration</v>
      </c>
      <c r="BF64" s="430" t="s">
        <v>199</v>
      </c>
      <c r="BG64" s="431">
        <v>2</v>
      </c>
    </row>
    <row r="65" spans="2:59" s="76" customFormat="1" hidden="1" outlineLevel="1" x14ac:dyDescent="0.3">
      <c r="B65" s="620"/>
      <c r="C65" s="620"/>
      <c r="D65" s="108" t="s">
        <v>203</v>
      </c>
      <c r="E65" s="84"/>
      <c r="F65" s="283"/>
      <c r="G65" s="283"/>
      <c r="H65" s="283"/>
      <c r="I65" s="283"/>
      <c r="J65" s="283"/>
      <c r="K65" s="283"/>
      <c r="L65" s="103"/>
      <c r="M65" s="355"/>
      <c r="N65" s="103"/>
      <c r="O65" s="103"/>
      <c r="P65" s="103"/>
      <c r="Q65" s="103"/>
      <c r="R65" s="103"/>
      <c r="S65" s="103"/>
      <c r="T65" s="103"/>
      <c r="U65" s="103"/>
      <c r="V65" s="356"/>
      <c r="W65" s="103"/>
      <c r="X65" s="103"/>
      <c r="Y65" s="103"/>
      <c r="Z65" s="284"/>
      <c r="AA65" s="284"/>
      <c r="AB65" s="189"/>
      <c r="AC65" s="184"/>
      <c r="AD65" s="184"/>
      <c r="AE65" s="184"/>
      <c r="AF65" s="184"/>
      <c r="AG65" s="184"/>
      <c r="AH65" s="185"/>
      <c r="AI65" s="185"/>
      <c r="AJ65" s="190"/>
      <c r="AK65" s="189">
        <v>2</v>
      </c>
      <c r="AL65" s="191"/>
      <c r="AM65" s="184"/>
      <c r="AN65" s="184"/>
      <c r="AO65" s="191"/>
      <c r="AP65" s="189"/>
      <c r="AQ65" s="184">
        <v>1</v>
      </c>
      <c r="AR65" s="184"/>
      <c r="AS65" s="184"/>
      <c r="AT65" s="184">
        <v>3</v>
      </c>
      <c r="AU65" s="184"/>
      <c r="AV65" s="184"/>
      <c r="AW65" s="184"/>
      <c r="AX65" s="191"/>
      <c r="AY65" s="192"/>
      <c r="AZ65" s="186"/>
      <c r="BA65" s="193">
        <f>SUM(AB65:AZ65)</f>
        <v>6</v>
      </c>
      <c r="BB65" s="275">
        <f>SUM(AB65:AO65)</f>
        <v>2</v>
      </c>
      <c r="BC65" s="276">
        <f>SUM(AP65:AZ65)</f>
        <v>4</v>
      </c>
      <c r="BD65" s="76" t="str">
        <f>D65</f>
        <v>HA - High Availability Node configuration</v>
      </c>
      <c r="BF65" s="430" t="s">
        <v>200</v>
      </c>
      <c r="BG65" s="431">
        <v>3</v>
      </c>
    </row>
    <row r="66" spans="2:59" s="76" customFormat="1" ht="15" hidden="1" outlineLevel="1" thickBot="1" x14ac:dyDescent="0.35">
      <c r="B66" s="620"/>
      <c r="C66" s="620"/>
      <c r="D66" s="109" t="s">
        <v>204</v>
      </c>
      <c r="E66" s="85"/>
      <c r="F66" s="279"/>
      <c r="G66" s="279"/>
      <c r="H66" s="279"/>
      <c r="I66" s="279"/>
      <c r="J66" s="279"/>
      <c r="K66" s="279"/>
      <c r="L66" s="280"/>
      <c r="M66" s="359"/>
      <c r="N66" s="280"/>
      <c r="O66" s="280"/>
      <c r="P66" s="280"/>
      <c r="Q66" s="280"/>
      <c r="R66" s="280"/>
      <c r="S66" s="280"/>
      <c r="T66" s="280"/>
      <c r="U66" s="280"/>
      <c r="V66" s="360"/>
      <c r="W66" s="280"/>
      <c r="X66" s="280"/>
      <c r="Y66" s="280"/>
      <c r="Z66" s="281"/>
      <c r="AA66" s="281"/>
      <c r="AB66" s="195"/>
      <c r="AC66" s="187"/>
      <c r="AD66" s="187"/>
      <c r="AE66" s="187"/>
      <c r="AF66" s="187"/>
      <c r="AG66" s="187"/>
      <c r="AH66" s="188">
        <v>1</v>
      </c>
      <c r="AI66" s="188"/>
      <c r="AJ66" s="196"/>
      <c r="AK66" s="195"/>
      <c r="AL66" s="197"/>
      <c r="AM66" s="187"/>
      <c r="AN66" s="187"/>
      <c r="AO66" s="197"/>
      <c r="AP66" s="195"/>
      <c r="AQ66" s="187"/>
      <c r="AR66" s="187"/>
      <c r="AS66" s="187"/>
      <c r="AT66" s="187"/>
      <c r="AU66" s="187"/>
      <c r="AV66" s="187"/>
      <c r="AW66" s="187"/>
      <c r="AX66" s="197"/>
      <c r="AY66" s="198"/>
      <c r="AZ66" s="199"/>
      <c r="BA66" s="200">
        <f>SUM(AB66:AZ66)</f>
        <v>1</v>
      </c>
      <c r="BB66" s="291">
        <f>SUM(AB66:AO66)</f>
        <v>1</v>
      </c>
      <c r="BC66" s="292">
        <f>SUM(AP66:AZ66)</f>
        <v>0</v>
      </c>
      <c r="BD66" s="76" t="str">
        <f>D66</f>
        <v>XL - Extra Large Scale Node config. (for MIR/DC)</v>
      </c>
      <c r="BF66" s="365" t="s">
        <v>196</v>
      </c>
      <c r="BG66" s="432">
        <v>5</v>
      </c>
    </row>
    <row r="67" spans="2:59" s="76" customFormat="1" ht="15" hidden="1" outlineLevel="1" thickBot="1" x14ac:dyDescent="0.35">
      <c r="B67" s="367"/>
      <c r="C67" s="367"/>
      <c r="D67" s="367"/>
      <c r="E67" s="370"/>
      <c r="F67" s="283"/>
      <c r="G67" s="283"/>
      <c r="H67" s="283"/>
      <c r="I67" s="283"/>
      <c r="J67" s="283"/>
      <c r="K67" s="28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284"/>
      <c r="AA67" s="284"/>
      <c r="AB67" s="284"/>
      <c r="AC67" s="284"/>
      <c r="AD67" s="284"/>
      <c r="AE67" s="284"/>
      <c r="AF67" s="284"/>
      <c r="AG67" s="284"/>
      <c r="AH67" s="183"/>
      <c r="AI67" s="183"/>
      <c r="AJ67" s="183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5"/>
      <c r="AZ67" s="285"/>
      <c r="BA67" s="389"/>
      <c r="BB67" s="388"/>
      <c r="BC67" s="388"/>
    </row>
    <row r="68" spans="2:59" s="76" customFormat="1" hidden="1" outlineLevel="2" x14ac:dyDescent="0.3">
      <c r="B68" s="367"/>
      <c r="C68" s="367"/>
      <c r="D68" s="367" t="s">
        <v>304</v>
      </c>
      <c r="E68" s="370"/>
      <c r="F68" s="283"/>
      <c r="G68" s="283"/>
      <c r="H68" s="283"/>
      <c r="I68" s="283"/>
      <c r="J68" s="283"/>
      <c r="K68" s="28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284"/>
      <c r="AA68" s="284"/>
      <c r="AB68" s="393">
        <f t="shared" ref="AB68:AZ68" si="25">SUM(AB7:AB40)</f>
        <v>3</v>
      </c>
      <c r="AC68" s="377">
        <f t="shared" si="25"/>
        <v>6</v>
      </c>
      <c r="AD68" s="377">
        <f t="shared" si="25"/>
        <v>12</v>
      </c>
      <c r="AE68" s="377">
        <f t="shared" si="25"/>
        <v>1</v>
      </c>
      <c r="AF68" s="377">
        <f t="shared" si="25"/>
        <v>4</v>
      </c>
      <c r="AG68" s="377">
        <f t="shared" si="25"/>
        <v>0</v>
      </c>
      <c r="AH68" s="377">
        <f t="shared" si="25"/>
        <v>1</v>
      </c>
      <c r="AI68" s="377">
        <f t="shared" si="25"/>
        <v>0</v>
      </c>
      <c r="AJ68" s="377">
        <f t="shared" si="25"/>
        <v>0</v>
      </c>
      <c r="AK68" s="377">
        <f t="shared" si="25"/>
        <v>3</v>
      </c>
      <c r="AL68" s="377">
        <f t="shared" si="25"/>
        <v>1</v>
      </c>
      <c r="AM68" s="377">
        <f t="shared" si="25"/>
        <v>0</v>
      </c>
      <c r="AN68" s="377">
        <f t="shared" si="25"/>
        <v>0</v>
      </c>
      <c r="AO68" s="377">
        <f t="shared" si="25"/>
        <v>0</v>
      </c>
      <c r="AP68" s="377">
        <f t="shared" si="25"/>
        <v>2</v>
      </c>
      <c r="AQ68" s="377">
        <f t="shared" si="25"/>
        <v>1</v>
      </c>
      <c r="AR68" s="377">
        <f t="shared" si="25"/>
        <v>2</v>
      </c>
      <c r="AS68" s="377">
        <f t="shared" si="25"/>
        <v>1</v>
      </c>
      <c r="AT68" s="377">
        <f t="shared" si="25"/>
        <v>3</v>
      </c>
      <c r="AU68" s="377">
        <f t="shared" si="25"/>
        <v>2</v>
      </c>
      <c r="AV68" s="377">
        <f t="shared" si="25"/>
        <v>2</v>
      </c>
      <c r="AW68" s="377">
        <f t="shared" si="25"/>
        <v>3</v>
      </c>
      <c r="AX68" s="377">
        <f t="shared" si="25"/>
        <v>2</v>
      </c>
      <c r="AY68" s="377">
        <f t="shared" si="25"/>
        <v>1</v>
      </c>
      <c r="AZ68" s="394">
        <f t="shared" si="25"/>
        <v>0</v>
      </c>
      <c r="BA68" s="389"/>
      <c r="BB68" s="388"/>
      <c r="BC68" s="388"/>
    </row>
    <row r="69" spans="2:59" s="76" customFormat="1" ht="15" hidden="1" outlineLevel="2" thickBot="1" x14ac:dyDescent="0.35">
      <c r="B69" s="630"/>
      <c r="C69" s="630"/>
      <c r="D69" s="110" t="s">
        <v>305</v>
      </c>
      <c r="E69" s="83"/>
      <c r="F69" s="274"/>
      <c r="G69" s="274"/>
      <c r="H69" s="274"/>
      <c r="I69" s="366"/>
      <c r="J69" s="274"/>
      <c r="K69" s="274"/>
      <c r="L69" s="370"/>
      <c r="M69" s="370"/>
      <c r="N69" s="325"/>
      <c r="O69" s="325"/>
      <c r="P69" s="325"/>
      <c r="Q69" s="325"/>
      <c r="R69" s="325"/>
      <c r="S69" s="325"/>
      <c r="T69" s="325"/>
      <c r="U69" s="373"/>
      <c r="V69" s="370"/>
      <c r="W69" s="510"/>
      <c r="X69" s="510"/>
      <c r="Y69" s="370"/>
      <c r="Z69" s="31"/>
      <c r="AA69" s="370"/>
      <c r="AB69" s="390" t="str">
        <f t="shared" ref="AB69:AZ69" si="26">IF((AB68-SUM(AB52:AB66))=0,"","Err")</f>
        <v/>
      </c>
      <c r="AC69" s="391" t="str">
        <f t="shared" si="26"/>
        <v/>
      </c>
      <c r="AD69" s="391" t="str">
        <f t="shared" si="26"/>
        <v/>
      </c>
      <c r="AE69" s="391" t="str">
        <f t="shared" si="26"/>
        <v/>
      </c>
      <c r="AF69" s="391" t="str">
        <f t="shared" si="26"/>
        <v/>
      </c>
      <c r="AG69" s="391" t="str">
        <f t="shared" si="26"/>
        <v/>
      </c>
      <c r="AH69" s="391" t="str">
        <f t="shared" si="26"/>
        <v/>
      </c>
      <c r="AI69" s="391" t="str">
        <f t="shared" si="26"/>
        <v/>
      </c>
      <c r="AJ69" s="391" t="str">
        <f t="shared" si="26"/>
        <v/>
      </c>
      <c r="AK69" s="391" t="str">
        <f t="shared" si="26"/>
        <v/>
      </c>
      <c r="AL69" s="391" t="str">
        <f t="shared" si="26"/>
        <v/>
      </c>
      <c r="AM69" s="391" t="str">
        <f t="shared" si="26"/>
        <v/>
      </c>
      <c r="AN69" s="391" t="str">
        <f t="shared" si="26"/>
        <v/>
      </c>
      <c r="AO69" s="391" t="str">
        <f t="shared" si="26"/>
        <v/>
      </c>
      <c r="AP69" s="391" t="str">
        <f t="shared" si="26"/>
        <v/>
      </c>
      <c r="AQ69" s="391" t="str">
        <f t="shared" si="26"/>
        <v/>
      </c>
      <c r="AR69" s="391" t="str">
        <f t="shared" si="26"/>
        <v/>
      </c>
      <c r="AS69" s="391" t="str">
        <f t="shared" si="26"/>
        <v/>
      </c>
      <c r="AT69" s="391" t="str">
        <f t="shared" si="26"/>
        <v/>
      </c>
      <c r="AU69" s="391" t="str">
        <f t="shared" si="26"/>
        <v/>
      </c>
      <c r="AV69" s="391" t="str">
        <f t="shared" si="26"/>
        <v/>
      </c>
      <c r="AW69" s="391" t="str">
        <f t="shared" si="26"/>
        <v/>
      </c>
      <c r="AX69" s="391" t="str">
        <f t="shared" si="26"/>
        <v>Err</v>
      </c>
      <c r="AY69" s="391" t="str">
        <f t="shared" si="26"/>
        <v/>
      </c>
      <c r="AZ69" s="392" t="str">
        <f t="shared" si="26"/>
        <v/>
      </c>
      <c r="BA69" s="376"/>
    </row>
    <row r="70" spans="2:59" s="76" customFormat="1" ht="31.5" hidden="1" customHeight="1" outlineLevel="1" thickBot="1" x14ac:dyDescent="0.35">
      <c r="B70" s="324"/>
      <c r="C70" s="324"/>
      <c r="D70" s="110"/>
      <c r="E70" s="322"/>
      <c r="F70" s="323"/>
      <c r="G70" s="323"/>
      <c r="H70" s="323"/>
      <c r="I70" s="366"/>
      <c r="J70" s="323"/>
      <c r="K70" s="323"/>
      <c r="L70" s="370"/>
      <c r="M70" s="370"/>
      <c r="N70" s="325"/>
      <c r="O70" s="325"/>
      <c r="P70" s="325"/>
      <c r="Q70" s="325"/>
      <c r="R70" s="325"/>
      <c r="S70" s="325"/>
      <c r="T70" s="325"/>
      <c r="U70" s="373"/>
      <c r="V70" s="370"/>
      <c r="W70" s="510"/>
      <c r="X70" s="510"/>
      <c r="Y70" s="370"/>
      <c r="Z70" s="323"/>
      <c r="AA70" s="323"/>
      <c r="AG70" s="323"/>
      <c r="AH70" s="323"/>
      <c r="AI70" s="323"/>
      <c r="AJ70" s="323"/>
      <c r="AK70" s="323"/>
      <c r="AL70" s="323"/>
      <c r="AM70" s="323"/>
      <c r="AN70" s="323"/>
      <c r="AO70" s="323"/>
      <c r="AP70" s="323"/>
      <c r="AQ70" s="323"/>
      <c r="AR70" s="323"/>
      <c r="AS70" s="323"/>
      <c r="AT70" s="323"/>
      <c r="AU70" s="323"/>
      <c r="AV70" s="323"/>
      <c r="AW70" s="323"/>
      <c r="AX70" s="323"/>
      <c r="AY70" s="323"/>
      <c r="AZ70" s="323"/>
      <c r="BA70" s="323"/>
      <c r="BB70" s="53"/>
      <c r="BC70" s="53"/>
    </row>
    <row r="71" spans="2:59" s="53" customFormat="1" ht="15.75" customHeight="1" thickBot="1" x14ac:dyDescent="0.35">
      <c r="B71" s="295"/>
      <c r="C71" s="295"/>
      <c r="D71" s="110"/>
      <c r="E71" s="293"/>
      <c r="F71" s="294"/>
      <c r="G71" s="294"/>
      <c r="H71" s="294"/>
      <c r="I71" s="366"/>
      <c r="J71" s="294"/>
      <c r="K71" s="294"/>
      <c r="L71" s="294"/>
      <c r="M71" s="634" t="s">
        <v>265</v>
      </c>
      <c r="N71" s="635"/>
      <c r="O71" s="635"/>
      <c r="P71" s="635"/>
      <c r="Q71" s="636"/>
      <c r="R71" s="336"/>
      <c r="S71" s="337"/>
      <c r="T71" s="515"/>
      <c r="U71" s="638" t="s">
        <v>266</v>
      </c>
      <c r="V71" s="638"/>
      <c r="W71" s="638"/>
      <c r="X71" s="638"/>
      <c r="Y71" s="294"/>
      <c r="Z71" s="294"/>
      <c r="AA71" s="294"/>
      <c r="AB71" s="322"/>
      <c r="AC71" s="653" t="s">
        <v>280</v>
      </c>
      <c r="AD71" s="654"/>
      <c r="AE71" s="655"/>
      <c r="AF71" s="653" t="s">
        <v>279</v>
      </c>
      <c r="AG71" s="654"/>
      <c r="AH71" s="655"/>
      <c r="AI71" s="656" t="s">
        <v>281</v>
      </c>
      <c r="AJ71" s="657"/>
      <c r="AK71" s="658"/>
      <c r="AL71" s="294"/>
      <c r="AM71" s="294"/>
      <c r="AN71" s="294"/>
      <c r="AO71" s="294"/>
      <c r="AP71" s="294"/>
      <c r="AQ71" s="294"/>
      <c r="AR71" s="294"/>
      <c r="AS71" s="294"/>
      <c r="AT71" s="294"/>
      <c r="AU71" s="294"/>
      <c r="AV71" s="294"/>
      <c r="AW71" s="294"/>
      <c r="AX71" s="294"/>
      <c r="AY71" s="294"/>
      <c r="AZ71" s="294"/>
      <c r="BA71" s="294"/>
    </row>
    <row r="72" spans="2:59" s="76" customFormat="1" ht="15" thickBot="1" x14ac:dyDescent="0.35">
      <c r="B72" s="220"/>
      <c r="C72" s="220"/>
      <c r="D72" s="233" t="s">
        <v>178</v>
      </c>
      <c r="E72" s="330"/>
      <c r="F72" s="330"/>
      <c r="G72" s="330"/>
      <c r="H72" s="330"/>
      <c r="I72" s="330"/>
      <c r="J72" s="330"/>
      <c r="K72" s="330"/>
      <c r="L72" s="330"/>
      <c r="M72" s="331">
        <f>SUM(M7:M40)</f>
        <v>1710.7142857142858</v>
      </c>
      <c r="N72" s="332">
        <f>SUM(N7:N40)</f>
        <v>513.21428571428567</v>
      </c>
      <c r="O72" s="332">
        <f>SUM(O7:O40)</f>
        <v>162.50000000000003</v>
      </c>
      <c r="P72" s="332">
        <f>SUM(P7:P40)</f>
        <v>35.5</v>
      </c>
      <c r="Q72" s="333">
        <f>SUM(Q7:Q40)</f>
        <v>27.5</v>
      </c>
      <c r="R72" s="334"/>
      <c r="S72" s="335"/>
      <c r="T72" s="335"/>
      <c r="U72" s="332" t="s">
        <v>182</v>
      </c>
      <c r="V72" s="333" t="s">
        <v>182</v>
      </c>
      <c r="W72" s="332" t="s">
        <v>182</v>
      </c>
      <c r="X72" s="333" t="s">
        <v>182</v>
      </c>
      <c r="Y72" s="218"/>
      <c r="Z72" s="218"/>
      <c r="AA72" s="218"/>
      <c r="AB72" s="322"/>
      <c r="AC72" s="573" t="s">
        <v>346</v>
      </c>
      <c r="AD72" s="573" t="s">
        <v>258</v>
      </c>
      <c r="AE72" s="573" t="s">
        <v>259</v>
      </c>
      <c r="AF72" s="573" t="s">
        <v>346</v>
      </c>
      <c r="AG72" s="573" t="s">
        <v>258</v>
      </c>
      <c r="AH72" s="573" t="s">
        <v>259</v>
      </c>
      <c r="AI72" s="573" t="s">
        <v>346</v>
      </c>
      <c r="AJ72" s="573" t="s">
        <v>258</v>
      </c>
      <c r="AK72" s="573" t="s">
        <v>259</v>
      </c>
      <c r="AL72" s="218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</row>
    <row r="73" spans="2:59" s="76" customFormat="1" x14ac:dyDescent="0.3">
      <c r="B73" s="218"/>
      <c r="C73" s="83"/>
      <c r="D73" s="232" t="s">
        <v>263</v>
      </c>
      <c r="E73" s="259"/>
      <c r="F73" s="259"/>
      <c r="G73" s="259"/>
      <c r="H73" s="259"/>
      <c r="I73" s="259"/>
      <c r="J73" s="259"/>
      <c r="K73" s="259"/>
      <c r="L73" s="259"/>
      <c r="M73" s="234"/>
      <c r="N73" s="235"/>
      <c r="O73" s="235"/>
      <c r="P73" s="235"/>
      <c r="Q73" s="236"/>
      <c r="R73" s="425"/>
      <c r="S73" s="243"/>
      <c r="T73" s="243"/>
      <c r="U73" s="235"/>
      <c r="V73" s="236"/>
      <c r="W73" s="235"/>
      <c r="X73" s="236"/>
      <c r="Y73" s="102"/>
      <c r="Z73" s="102"/>
      <c r="AA73" s="102"/>
      <c r="AB73" s="568" t="s">
        <v>131</v>
      </c>
      <c r="AC73" s="453">
        <v>4</v>
      </c>
      <c r="AD73" s="572">
        <v>0</v>
      </c>
      <c r="AE73" s="454">
        <v>1</v>
      </c>
      <c r="AF73" s="572">
        <v>0</v>
      </c>
      <c r="AG73" s="455">
        <v>0</v>
      </c>
      <c r="AH73" s="455">
        <v>0</v>
      </c>
      <c r="AI73" s="572">
        <v>0</v>
      </c>
      <c r="AJ73" s="572">
        <v>0</v>
      </c>
      <c r="AK73" s="572">
        <v>0</v>
      </c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</row>
    <row r="74" spans="2:59" s="76" customFormat="1" x14ac:dyDescent="0.3">
      <c r="B74" s="218"/>
      <c r="C74" s="83"/>
      <c r="D74" s="108" t="s">
        <v>193</v>
      </c>
      <c r="E74" s="84"/>
      <c r="F74" s="84"/>
      <c r="G74" s="84"/>
      <c r="H74" s="84"/>
      <c r="I74" s="84"/>
      <c r="J74" s="84"/>
      <c r="K74" s="84"/>
      <c r="L74" s="84"/>
      <c r="M74" s="237"/>
      <c r="N74" s="184"/>
      <c r="O74" s="184"/>
      <c r="P74" s="184"/>
      <c r="Q74" s="238"/>
      <c r="R74" s="426"/>
      <c r="S74" s="244"/>
      <c r="T74" s="244"/>
      <c r="U74" s="184"/>
      <c r="V74" s="238">
        <v>3</v>
      </c>
      <c r="W74" s="184"/>
      <c r="X74" s="238">
        <v>3</v>
      </c>
      <c r="Y74" s="103"/>
      <c r="Z74" s="103"/>
      <c r="AA74" s="103"/>
      <c r="AB74" s="569" t="s">
        <v>199</v>
      </c>
      <c r="AC74" s="453">
        <v>1</v>
      </c>
      <c r="AD74" s="454">
        <v>0</v>
      </c>
      <c r="AE74" s="454">
        <v>0</v>
      </c>
      <c r="AF74" s="454">
        <v>0</v>
      </c>
      <c r="AG74" s="454">
        <v>0</v>
      </c>
      <c r="AH74" s="454">
        <v>0</v>
      </c>
      <c r="AI74" s="454">
        <v>0</v>
      </c>
      <c r="AJ74" s="454">
        <v>0</v>
      </c>
      <c r="AK74" s="454">
        <v>0</v>
      </c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</row>
    <row r="75" spans="2:59" s="76" customFormat="1" x14ac:dyDescent="0.3">
      <c r="B75" s="273"/>
      <c r="C75" s="272"/>
      <c r="D75" s="108" t="s">
        <v>275</v>
      </c>
      <c r="E75" s="84"/>
      <c r="F75" s="84"/>
      <c r="G75" s="84"/>
      <c r="H75" s="84"/>
      <c r="I75" s="84"/>
      <c r="J75" s="84"/>
      <c r="K75" s="84"/>
      <c r="L75" s="84"/>
      <c r="M75" s="237"/>
      <c r="N75" s="184"/>
      <c r="O75" s="184"/>
      <c r="P75" s="184"/>
      <c r="Q75" s="238"/>
      <c r="R75" s="426"/>
      <c r="S75" s="244"/>
      <c r="T75" s="244"/>
      <c r="U75" s="184"/>
      <c r="V75" s="238">
        <v>1</v>
      </c>
      <c r="W75" s="184"/>
      <c r="X75" s="238">
        <v>1</v>
      </c>
      <c r="Y75" s="103"/>
      <c r="Z75" s="103"/>
      <c r="AA75" s="103"/>
      <c r="AB75" s="570" t="s">
        <v>200</v>
      </c>
      <c r="AC75" s="456">
        <v>1</v>
      </c>
      <c r="AD75" s="454">
        <v>0</v>
      </c>
      <c r="AE75" s="454">
        <v>0</v>
      </c>
      <c r="AF75" s="454">
        <v>0</v>
      </c>
      <c r="AG75" s="454">
        <v>0</v>
      </c>
      <c r="AH75" s="454">
        <v>0</v>
      </c>
      <c r="AI75" s="454">
        <v>0</v>
      </c>
      <c r="AJ75" s="454">
        <v>0</v>
      </c>
      <c r="AK75" s="454">
        <v>0</v>
      </c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</row>
    <row r="76" spans="2:59" s="76" customFormat="1" ht="15" thickBot="1" x14ac:dyDescent="0.35">
      <c r="B76" s="218"/>
      <c r="C76" s="83"/>
      <c r="D76" s="252" t="s">
        <v>264</v>
      </c>
      <c r="E76" s="253"/>
      <c r="F76" s="253"/>
      <c r="G76" s="253"/>
      <c r="H76" s="253"/>
      <c r="I76" s="253"/>
      <c r="J76" s="253"/>
      <c r="K76" s="253"/>
      <c r="L76" s="253"/>
      <c r="M76" s="254"/>
      <c r="N76" s="255"/>
      <c r="O76" s="255"/>
      <c r="P76" s="255"/>
      <c r="Q76" s="257"/>
      <c r="R76" s="427"/>
      <c r="S76" s="256"/>
      <c r="T76" s="256"/>
      <c r="U76" s="255"/>
      <c r="V76" s="257"/>
      <c r="W76" s="255"/>
      <c r="X76" s="257"/>
      <c r="Y76" s="103"/>
      <c r="Z76" s="103"/>
      <c r="AA76" s="103"/>
      <c r="AB76" s="571" t="s">
        <v>196</v>
      </c>
      <c r="AC76" s="457">
        <v>2</v>
      </c>
      <c r="AD76" s="458">
        <v>0</v>
      </c>
      <c r="AE76" s="458">
        <v>0</v>
      </c>
      <c r="AF76" s="458">
        <v>0</v>
      </c>
      <c r="AG76" s="458">
        <v>4</v>
      </c>
      <c r="AH76" s="458">
        <v>0</v>
      </c>
      <c r="AI76" s="458">
        <v>0</v>
      </c>
      <c r="AJ76" s="458">
        <v>0</v>
      </c>
      <c r="AK76" s="458">
        <v>0</v>
      </c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</row>
    <row r="77" spans="2:59" s="76" customFormat="1" ht="15" thickTop="1" x14ac:dyDescent="0.3">
      <c r="B77" s="31"/>
      <c r="C77" s="83"/>
      <c r="D77" s="247" t="s">
        <v>261</v>
      </c>
      <c r="E77" s="101"/>
      <c r="F77" s="101"/>
      <c r="G77" s="101"/>
      <c r="H77" s="101"/>
      <c r="I77" s="101"/>
      <c r="J77" s="101"/>
      <c r="K77" s="101"/>
      <c r="L77" s="101"/>
      <c r="M77" s="248">
        <f>SUMIF($K$7:$K$40,"Core",M$7:M$40)+SUMIF($K$7:$K$40,"WP4",M$7:M$40 )</f>
        <v>1125</v>
      </c>
      <c r="N77" s="249">
        <f>SUMIF($K$7:$K$40,"Core",N$7:N$40)+SUMIF($K$7:$K$40,"WP4",N$7:N$40 )</f>
        <v>337.5</v>
      </c>
      <c r="O77" s="249">
        <f>SUMIF($K$7:$K$40,"Core",O$7:O$40)+SUMIF($K$7:$K$40,"WP4",O$7:O$40 )</f>
        <v>112.50000000000001</v>
      </c>
      <c r="P77" s="249">
        <f>SUMIF($K$7:$K$40,"Core",P$7:P$40)+SUMIF($K$7:$K$40,"WP4",P$7:P$40 )</f>
        <v>24</v>
      </c>
      <c r="Q77" s="251">
        <f>SUMIF($K$7:$K$40,"Core",Q$7:Q$40)+SUMIF($K$7:$K$40,"WP4",Q$7:Q$40 )</f>
        <v>18</v>
      </c>
      <c r="R77" s="428"/>
      <c r="S77" s="250"/>
      <c r="T77" s="250"/>
      <c r="U77" s="249"/>
      <c r="V77" s="251"/>
      <c r="W77" s="249"/>
      <c r="X77" s="251"/>
      <c r="Y77" s="102"/>
      <c r="Z77" s="102"/>
      <c r="AA77" s="102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</row>
    <row r="78" spans="2:59" s="76" customFormat="1" x14ac:dyDescent="0.3">
      <c r="B78" s="31"/>
      <c r="C78" s="83"/>
      <c r="D78" s="108" t="s">
        <v>191</v>
      </c>
      <c r="E78" s="84"/>
      <c r="F78" s="84"/>
      <c r="G78" s="84"/>
      <c r="H78" s="84"/>
      <c r="I78" s="84"/>
      <c r="J78" s="84"/>
      <c r="K78" s="84"/>
      <c r="L78" s="84"/>
      <c r="M78" s="237"/>
      <c r="N78" s="184"/>
      <c r="O78" s="184"/>
      <c r="P78" s="184"/>
      <c r="Q78" s="238"/>
      <c r="R78" s="426"/>
      <c r="S78" s="244"/>
      <c r="T78" s="244"/>
      <c r="U78" s="184">
        <f>SUMIF($K$7:$K$40,"Core",U$7:U$40)</f>
        <v>21</v>
      </c>
      <c r="V78" s="238"/>
      <c r="W78" s="184">
        <f>SUMIF($K$7:$K$40,"Core",W$7:W$40)</f>
        <v>10</v>
      </c>
      <c r="X78" s="238"/>
      <c r="Y78" s="103"/>
      <c r="Z78" s="103"/>
      <c r="AA78" s="103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</row>
    <row r="79" spans="2:59" s="76" customFormat="1" x14ac:dyDescent="0.3">
      <c r="B79" s="31"/>
      <c r="C79" s="83"/>
      <c r="D79" s="108" t="s">
        <v>192</v>
      </c>
      <c r="E79" s="84"/>
      <c r="F79" s="84"/>
      <c r="G79" s="84"/>
      <c r="H79" s="84"/>
      <c r="I79" s="84"/>
      <c r="J79" s="84"/>
      <c r="K79" s="84"/>
      <c r="L79" s="84"/>
      <c r="M79" s="237"/>
      <c r="N79" s="184"/>
      <c r="O79" s="184"/>
      <c r="P79" s="184"/>
      <c r="Q79" s="238"/>
      <c r="R79" s="426"/>
      <c r="S79" s="244"/>
      <c r="T79" s="244"/>
      <c r="U79" s="184"/>
      <c r="V79" s="238">
        <f>SUMIF($K$7:$K$40,"Core",V$7:V$40)</f>
        <v>10</v>
      </c>
      <c r="W79" s="184"/>
      <c r="X79" s="238">
        <f>SUMIF($K$7:$K$40,"Core",X$7:X$40)</f>
        <v>10</v>
      </c>
      <c r="Y79" s="103"/>
      <c r="Z79" s="103"/>
      <c r="AA79" s="103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</row>
    <row r="80" spans="2:59" s="76" customFormat="1" x14ac:dyDescent="0.3">
      <c r="B80" s="31"/>
      <c r="C80" s="83"/>
      <c r="D80" s="108" t="s">
        <v>267</v>
      </c>
      <c r="E80" s="84"/>
      <c r="F80" s="84"/>
      <c r="G80" s="84"/>
      <c r="H80" s="84"/>
      <c r="I80" s="84"/>
      <c r="J80" s="84"/>
      <c r="K80" s="84"/>
      <c r="L80" s="84"/>
      <c r="M80" s="237"/>
      <c r="N80" s="184"/>
      <c r="O80" s="184"/>
      <c r="P80" s="184"/>
      <c r="Q80" s="238"/>
      <c r="R80" s="426"/>
      <c r="S80" s="244"/>
      <c r="T80" s="244"/>
      <c r="U80" s="184"/>
      <c r="V80" s="238"/>
      <c r="W80" s="184"/>
      <c r="X80" s="238"/>
      <c r="Y80" s="103"/>
      <c r="Z80" s="103"/>
      <c r="AA80" s="103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</row>
    <row r="81" spans="2:59" s="76" customFormat="1" ht="15" thickBot="1" x14ac:dyDescent="0.35">
      <c r="B81" s="31"/>
      <c r="C81" s="83"/>
      <c r="D81" s="252" t="s">
        <v>264</v>
      </c>
      <c r="E81" s="253"/>
      <c r="F81" s="253"/>
      <c r="G81" s="253"/>
      <c r="H81" s="253"/>
      <c r="I81" s="253"/>
      <c r="J81" s="253"/>
      <c r="K81" s="253"/>
      <c r="L81" s="253"/>
      <c r="M81" s="254"/>
      <c r="N81" s="255"/>
      <c r="O81" s="255"/>
      <c r="P81" s="255"/>
      <c r="Q81" s="257"/>
      <c r="R81" s="427"/>
      <c r="S81" s="256"/>
      <c r="T81" s="256"/>
      <c r="U81" s="255"/>
      <c r="V81" s="257"/>
      <c r="W81" s="255"/>
      <c r="X81" s="257"/>
      <c r="Y81" s="103"/>
      <c r="Z81" s="103"/>
      <c r="AA81" s="103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</row>
    <row r="82" spans="2:59" s="76" customFormat="1" ht="15" thickTop="1" x14ac:dyDescent="0.3">
      <c r="B82" s="218"/>
      <c r="C82" s="83"/>
      <c r="D82" s="247" t="s">
        <v>262</v>
      </c>
      <c r="E82" s="101"/>
      <c r="F82" s="101"/>
      <c r="G82" s="101"/>
      <c r="H82" s="101"/>
      <c r="I82" s="101"/>
      <c r="J82" s="101"/>
      <c r="K82" s="101"/>
      <c r="L82" s="101"/>
      <c r="M82" s="248">
        <f>SUMIF($K$7:$K$40,"Add",M$7:M$40)+SUMIF($K$7:$K$40,"WP7",M$7:M$40 )</f>
        <v>585.71428571428567</v>
      </c>
      <c r="N82" s="249">
        <f>SUMIF($K$7:$K$40,"Add",N$7:N$40)+SUMIF($K$7:$K$40,"WP7",N$7:N$40 )</f>
        <v>175.71428571428578</v>
      </c>
      <c r="O82" s="249">
        <f>SUMIF($K$7:$K$40,"Add",O$7:O$40)+SUMIF($K$7:$K$40,"WP7",O$7:O$40 )</f>
        <v>49.999999999999986</v>
      </c>
      <c r="P82" s="249">
        <f>SUMIF($K$7:$K$40,"Add",P$7:P$40)+SUMIF($K$7:$K$40,"WP7",P$7:P$40 )</f>
        <v>11.5</v>
      </c>
      <c r="Q82" s="251">
        <f>SUMIF($K$7:$K$40,"Add",Q$7:Q$40)+SUMIF($K$7:$K$40,"WP7",Q$7:Q$40 )</f>
        <v>9.5</v>
      </c>
      <c r="R82" s="428"/>
      <c r="S82" s="262"/>
      <c r="T82" s="250"/>
      <c r="U82" s="249"/>
      <c r="V82" s="251"/>
      <c r="W82" s="249"/>
      <c r="X82" s="251"/>
      <c r="Y82" s="102"/>
      <c r="Z82" s="102"/>
      <c r="AA82" s="102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</row>
    <row r="83" spans="2:59" s="76" customFormat="1" x14ac:dyDescent="0.3">
      <c r="B83" s="218"/>
      <c r="C83" s="83"/>
      <c r="D83" s="108" t="s">
        <v>191</v>
      </c>
      <c r="E83" s="84"/>
      <c r="F83" s="84"/>
      <c r="G83" s="84"/>
      <c r="H83" s="84"/>
      <c r="I83" s="84"/>
      <c r="J83" s="84"/>
      <c r="K83" s="84"/>
      <c r="L83" s="84"/>
      <c r="M83" s="237"/>
      <c r="N83" s="184"/>
      <c r="O83" s="184"/>
      <c r="P83" s="184"/>
      <c r="Q83" s="238"/>
      <c r="R83" s="426"/>
      <c r="S83" s="244"/>
      <c r="T83" s="244"/>
      <c r="U83" s="184">
        <f>SUMIF($K$7:$K$40,"Add",U$7:U$40)</f>
        <v>31</v>
      </c>
      <c r="V83" s="238"/>
      <c r="W83" s="184">
        <f>SUMIF($K$7:$K$40,"Add",W$7:W$40)</f>
        <v>1</v>
      </c>
      <c r="X83" s="238"/>
      <c r="Y83" s="103"/>
      <c r="Z83" s="103"/>
      <c r="AA83" s="103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</row>
    <row r="84" spans="2:59" s="76" customFormat="1" x14ac:dyDescent="0.3">
      <c r="B84" s="218"/>
      <c r="C84" s="83"/>
      <c r="D84" s="108" t="s">
        <v>192</v>
      </c>
      <c r="E84" s="84"/>
      <c r="F84" s="84"/>
      <c r="G84" s="84"/>
      <c r="H84" s="84"/>
      <c r="I84" s="84"/>
      <c r="J84" s="84"/>
      <c r="K84" s="84"/>
      <c r="L84" s="84"/>
      <c r="M84" s="237"/>
      <c r="N84" s="184"/>
      <c r="O84" s="184"/>
      <c r="P84" s="184"/>
      <c r="Q84" s="238"/>
      <c r="R84" s="426"/>
      <c r="S84" s="244"/>
      <c r="T84" s="244"/>
      <c r="U84" s="184"/>
      <c r="V84" s="238">
        <f>SUMIF($K$7:$K$40,"Add",V$7:V$40)</f>
        <v>13</v>
      </c>
      <c r="W84" s="184"/>
      <c r="X84" s="238">
        <f>SUMIF($K$7:$K$40,"Add",X$7:X$40)</f>
        <v>1</v>
      </c>
      <c r="Y84" s="103"/>
      <c r="Z84" s="103"/>
      <c r="AA84" s="103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</row>
    <row r="85" spans="2:59" s="76" customFormat="1" ht="15" thickBot="1" x14ac:dyDescent="0.35">
      <c r="B85" s="218"/>
      <c r="C85" s="83"/>
      <c r="D85" s="109" t="s">
        <v>264</v>
      </c>
      <c r="E85" s="85"/>
      <c r="F85" s="85"/>
      <c r="G85" s="85"/>
      <c r="H85" s="85"/>
      <c r="I85" s="85"/>
      <c r="J85" s="85"/>
      <c r="K85" s="85"/>
      <c r="L85" s="85"/>
      <c r="M85" s="239"/>
      <c r="N85" s="187"/>
      <c r="O85" s="187"/>
      <c r="P85" s="187"/>
      <c r="Q85" s="240"/>
      <c r="R85" s="429"/>
      <c r="S85" s="245"/>
      <c r="T85" s="245"/>
      <c r="U85" s="187"/>
      <c r="V85" s="240"/>
      <c r="W85" s="187"/>
      <c r="X85" s="240"/>
      <c r="Y85" s="103"/>
      <c r="Z85" s="103"/>
      <c r="AA85" s="103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</row>
    <row r="86" spans="2:59" s="76" customFormat="1" x14ac:dyDescent="0.3">
      <c r="B86" s="83"/>
      <c r="C86" s="83"/>
      <c r="D86" s="110"/>
      <c r="E86" s="83"/>
      <c r="F86" s="274"/>
      <c r="G86" s="274"/>
      <c r="H86" s="274"/>
      <c r="I86" s="366"/>
      <c r="J86" s="274"/>
      <c r="K86" s="274"/>
      <c r="L86" s="274"/>
      <c r="M86" s="31"/>
      <c r="N86" s="31"/>
      <c r="O86" s="31"/>
      <c r="P86" s="31"/>
      <c r="Q86" s="31"/>
      <c r="R86" s="31"/>
      <c r="S86" s="31"/>
      <c r="T86" s="260"/>
      <c r="U86" s="373"/>
      <c r="V86" s="31"/>
      <c r="W86" s="510"/>
      <c r="X86" s="510"/>
      <c r="Y86" s="141"/>
      <c r="Z86" s="100"/>
      <c r="AA86" s="218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263"/>
      <c r="AQ86" s="263"/>
      <c r="AR86" s="263"/>
      <c r="AS86" s="263"/>
      <c r="AT86" s="263"/>
      <c r="AU86" s="263"/>
      <c r="AV86" s="263"/>
      <c r="AW86" s="263"/>
      <c r="AX86" s="263"/>
      <c r="AY86" s="263"/>
      <c r="AZ86" s="263"/>
      <c r="BA86" s="263"/>
      <c r="BB86" s="264"/>
      <c r="BC86" s="264"/>
      <c r="BD86" s="264"/>
      <c r="BE86" s="264"/>
      <c r="BF86" s="264"/>
      <c r="BG86" s="264"/>
    </row>
    <row r="87" spans="2:59" s="76" customFormat="1" x14ac:dyDescent="0.3">
      <c r="B87" s="83"/>
      <c r="C87" s="83"/>
      <c r="D87" s="110"/>
      <c r="E87" s="83"/>
      <c r="F87" s="274"/>
      <c r="G87" s="274"/>
      <c r="H87" s="274"/>
      <c r="I87" s="366"/>
      <c r="J87" s="274"/>
      <c r="K87" s="274"/>
      <c r="L87" s="274"/>
      <c r="M87" s="31"/>
      <c r="N87" s="31"/>
      <c r="O87" s="31"/>
      <c r="P87" s="31"/>
      <c r="Q87" s="31"/>
      <c r="R87" s="31"/>
      <c r="S87" s="31"/>
      <c r="T87" s="260"/>
      <c r="U87" s="373"/>
      <c r="V87" s="31"/>
      <c r="W87" s="510"/>
      <c r="X87" s="510"/>
      <c r="Y87" s="141"/>
      <c r="Z87" s="31"/>
      <c r="AA87" s="218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263"/>
      <c r="AQ87" s="263"/>
      <c r="AR87" s="263"/>
      <c r="AS87" s="263"/>
      <c r="AT87" s="263"/>
      <c r="AU87" s="263"/>
      <c r="AV87" s="263"/>
      <c r="AW87" s="263"/>
      <c r="AX87" s="263"/>
      <c r="AY87" s="263"/>
      <c r="AZ87" s="263"/>
      <c r="BA87" s="263"/>
      <c r="BB87" s="264"/>
      <c r="BC87" s="264"/>
      <c r="BD87" s="264"/>
      <c r="BE87" s="264"/>
      <c r="BF87" s="264"/>
      <c r="BG87" s="264"/>
    </row>
    <row r="88" spans="2:59" s="53" customFormat="1" x14ac:dyDescent="0.3">
      <c r="B88" s="31"/>
      <c r="D88" s="637"/>
      <c r="E88" s="637"/>
      <c r="AB88" s="31"/>
      <c r="AC88" s="31"/>
      <c r="AE88" s="37" t="s">
        <v>198</v>
      </c>
      <c r="AF88" s="87"/>
      <c r="AG88" s="87"/>
      <c r="AH88" s="87"/>
      <c r="AJ88" s="38" t="s">
        <v>156</v>
      </c>
      <c r="AM88" s="33"/>
      <c r="AN88" s="33"/>
      <c r="AO88" s="33"/>
    </row>
    <row r="89" spans="2:59" ht="57.6" x14ac:dyDescent="0.3">
      <c r="C89" s="53"/>
      <c r="D89" s="241"/>
      <c r="E89" s="218"/>
      <c r="F89" s="53"/>
      <c r="G89" s="53"/>
      <c r="H89" s="53"/>
      <c r="I89" s="53"/>
      <c r="J89" s="53"/>
      <c r="K89" s="53"/>
      <c r="L89" s="53"/>
      <c r="M89" s="40" t="s">
        <v>168</v>
      </c>
      <c r="N89" s="41" t="s">
        <v>175</v>
      </c>
      <c r="O89" s="42" t="s">
        <v>176</v>
      </c>
      <c r="P89" s="42" t="s">
        <v>174</v>
      </c>
      <c r="Q89" s="41" t="s">
        <v>190</v>
      </c>
      <c r="R89" s="89"/>
      <c r="S89" s="89"/>
      <c r="T89" s="261"/>
      <c r="U89" s="374"/>
      <c r="AE89" s="43" t="s">
        <v>86</v>
      </c>
      <c r="AF89" s="90"/>
      <c r="AG89" s="632" t="s">
        <v>119</v>
      </c>
      <c r="AH89" s="633"/>
      <c r="AI89" s="34"/>
      <c r="AJ89" s="43" t="s">
        <v>197</v>
      </c>
      <c r="AK89" s="91"/>
      <c r="AL89" s="91"/>
      <c r="AM89" s="632" t="s">
        <v>145</v>
      </c>
      <c r="AN89" s="633"/>
      <c r="AO89" s="33"/>
    </row>
    <row r="90" spans="2:59" x14ac:dyDescent="0.3">
      <c r="D90" s="574"/>
      <c r="E90" s="219"/>
      <c r="F90" s="53"/>
      <c r="G90" s="53"/>
      <c r="H90" s="53"/>
      <c r="I90" s="53"/>
      <c r="J90" s="53"/>
      <c r="K90" s="53"/>
      <c r="L90" s="53"/>
      <c r="M90" s="35" t="s">
        <v>164</v>
      </c>
      <c r="N90" s="417">
        <v>10</v>
      </c>
      <c r="O90" s="417"/>
      <c r="P90" s="417">
        <v>40</v>
      </c>
      <c r="Q90" s="417"/>
      <c r="R90" s="52"/>
      <c r="S90" s="52"/>
      <c r="T90" s="52"/>
      <c r="U90" s="52"/>
      <c r="AE90" s="44" t="s">
        <v>122</v>
      </c>
      <c r="AF90" s="93"/>
      <c r="AG90" s="641" t="s">
        <v>138</v>
      </c>
      <c r="AH90" s="642"/>
      <c r="AI90" s="34"/>
      <c r="AJ90" s="45" t="s">
        <v>150</v>
      </c>
      <c r="AK90" s="92"/>
      <c r="AL90" s="92"/>
      <c r="AM90" s="651" t="s">
        <v>146</v>
      </c>
      <c r="AN90" s="652"/>
      <c r="AO90" s="33"/>
    </row>
    <row r="91" spans="2:59" x14ac:dyDescent="0.3">
      <c r="D91" s="242"/>
      <c r="E91" s="218"/>
      <c r="F91" s="53"/>
      <c r="G91" s="53"/>
      <c r="H91" s="53"/>
      <c r="I91" s="53"/>
      <c r="J91" s="53"/>
      <c r="K91" s="53"/>
      <c r="L91" s="53"/>
      <c r="M91" s="217" t="s">
        <v>165</v>
      </c>
      <c r="N91" s="418">
        <v>3</v>
      </c>
      <c r="O91" s="418"/>
      <c r="P91" s="418">
        <v>20</v>
      </c>
      <c r="Q91" s="418"/>
      <c r="R91" s="94"/>
      <c r="S91" s="94"/>
      <c r="T91" s="94"/>
      <c r="U91" s="94"/>
      <c r="AE91" s="46" t="s">
        <v>120</v>
      </c>
      <c r="AF91" s="94"/>
      <c r="AG91" s="643" t="s">
        <v>143</v>
      </c>
      <c r="AH91" s="644"/>
      <c r="AI91" s="34"/>
      <c r="AJ91" s="47" t="s">
        <v>157</v>
      </c>
      <c r="AK91" s="94"/>
      <c r="AL91" s="94"/>
      <c r="AM91" s="640" t="s">
        <v>147</v>
      </c>
      <c r="AN91" s="647"/>
      <c r="AO91" s="33"/>
    </row>
    <row r="92" spans="2:59" x14ac:dyDescent="0.3">
      <c r="C92" s="48"/>
      <c r="D92" s="242"/>
      <c r="E92" s="218"/>
      <c r="F92" s="53"/>
      <c r="G92" s="53"/>
      <c r="H92" s="53"/>
      <c r="I92" s="53"/>
      <c r="J92" s="53"/>
      <c r="K92" s="53"/>
      <c r="L92" s="53"/>
      <c r="M92" s="35" t="s">
        <v>166</v>
      </c>
      <c r="N92" s="418">
        <v>1</v>
      </c>
      <c r="O92" s="418"/>
      <c r="P92" s="418">
        <v>10</v>
      </c>
      <c r="Q92" s="418"/>
      <c r="R92" s="94"/>
      <c r="S92" s="94"/>
      <c r="T92" s="94"/>
      <c r="U92" s="94"/>
      <c r="AE92" s="46" t="s">
        <v>121</v>
      </c>
      <c r="AF92" s="94"/>
      <c r="AG92" s="645" t="s">
        <v>139</v>
      </c>
      <c r="AH92" s="644"/>
      <c r="AI92" s="34"/>
      <c r="AJ92" s="47" t="s">
        <v>151</v>
      </c>
      <c r="AK92" s="94"/>
      <c r="AL92" s="94"/>
      <c r="AM92" s="639" t="s">
        <v>148</v>
      </c>
      <c r="AN92" s="647"/>
      <c r="AO92" s="33"/>
    </row>
    <row r="93" spans="2:59" x14ac:dyDescent="0.3">
      <c r="D93" s="242"/>
      <c r="E93" s="218"/>
      <c r="F93" s="53"/>
      <c r="G93" s="53"/>
      <c r="H93" s="53"/>
      <c r="I93" s="53"/>
      <c r="J93" s="53"/>
      <c r="K93" s="53"/>
      <c r="L93" s="53"/>
      <c r="M93" s="35" t="s">
        <v>167</v>
      </c>
      <c r="N93" s="417"/>
      <c r="O93" s="417">
        <v>2</v>
      </c>
      <c r="P93" s="417"/>
      <c r="Q93" s="417">
        <v>10</v>
      </c>
      <c r="R93" s="52"/>
      <c r="S93" s="52"/>
      <c r="T93" s="52"/>
      <c r="U93" s="52"/>
      <c r="AE93" s="49"/>
      <c r="AF93" s="95"/>
      <c r="AG93" s="26"/>
      <c r="AH93" s="27"/>
      <c r="AI93" s="34"/>
      <c r="AJ93" s="50" t="s">
        <v>162</v>
      </c>
      <c r="AK93" s="87"/>
      <c r="AL93" s="87"/>
      <c r="AM93" s="28" t="s">
        <v>149</v>
      </c>
      <c r="AN93" s="29"/>
      <c r="AO93" s="33"/>
    </row>
    <row r="94" spans="2:59" x14ac:dyDescent="0.3">
      <c r="C94" s="48"/>
      <c r="D94" s="111"/>
      <c r="E94" s="53"/>
      <c r="F94" s="53"/>
      <c r="G94" s="53"/>
      <c r="H94" s="53"/>
      <c r="I94" s="53"/>
      <c r="J94" s="53"/>
      <c r="K94" s="53"/>
      <c r="L94" s="53"/>
      <c r="M94" s="217" t="s">
        <v>173</v>
      </c>
      <c r="N94" s="417"/>
      <c r="O94" s="417">
        <v>2</v>
      </c>
      <c r="P94" s="417"/>
      <c r="Q94" s="417">
        <v>10</v>
      </c>
      <c r="R94" s="52"/>
      <c r="S94" s="52"/>
      <c r="T94" s="52"/>
      <c r="U94" s="52"/>
      <c r="AE94" s="51"/>
      <c r="AF94" s="51"/>
      <c r="AG94" s="30"/>
      <c r="AH94" s="30"/>
      <c r="AI94" s="34"/>
      <c r="AJ94" s="52"/>
      <c r="AK94" s="94"/>
      <c r="AL94" s="94"/>
      <c r="AM94" s="31"/>
      <c r="AN94" s="31"/>
      <c r="AO94" s="33"/>
    </row>
    <row r="95" spans="2:59" x14ac:dyDescent="0.3">
      <c r="C95" s="88"/>
      <c r="D95" s="112"/>
      <c r="E95" s="53"/>
      <c r="F95" s="96"/>
      <c r="L95" s="34"/>
      <c r="M95" s="40" t="s">
        <v>178</v>
      </c>
      <c r="N95" s="372">
        <f>SUM(N90:N94)</f>
        <v>14</v>
      </c>
      <c r="O95" s="371">
        <v>4</v>
      </c>
      <c r="P95" s="371">
        <v>70</v>
      </c>
      <c r="Q95" s="371">
        <v>20</v>
      </c>
      <c r="R95" s="34"/>
      <c r="S95" s="34"/>
      <c r="T95" s="34"/>
      <c r="U95" s="34"/>
      <c r="V95" s="34"/>
      <c r="W95" s="34"/>
      <c r="X95" s="34"/>
      <c r="Y95" s="34"/>
      <c r="Z95" s="34"/>
      <c r="AA95" s="34"/>
      <c r="AF95" s="53"/>
      <c r="AG95" s="53"/>
      <c r="AH95" s="53"/>
      <c r="AJ95" s="33"/>
      <c r="AK95" s="34"/>
      <c r="AL95" s="34"/>
      <c r="AM95" s="33"/>
      <c r="AN95" s="33"/>
      <c r="AO95" s="33"/>
    </row>
    <row r="96" spans="2:59" x14ac:dyDescent="0.3">
      <c r="D96" s="113"/>
      <c r="E96" s="53"/>
      <c r="F96" s="96"/>
      <c r="L96" s="34"/>
      <c r="M96" s="31" t="s">
        <v>179</v>
      </c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I96" s="31"/>
      <c r="AJ96" s="33"/>
      <c r="AK96" s="34"/>
      <c r="AL96" s="34"/>
      <c r="AM96" s="33"/>
      <c r="AN96" s="33"/>
      <c r="AO96" s="33"/>
    </row>
    <row r="97" spans="2:69" x14ac:dyDescent="0.3">
      <c r="C97" s="76"/>
      <c r="D97" s="114"/>
      <c r="E97" s="53"/>
      <c r="F97" s="96"/>
      <c r="L97" s="96"/>
      <c r="M97" s="53" t="s">
        <v>180</v>
      </c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I97" s="31"/>
      <c r="AJ97" s="33"/>
      <c r="AK97" s="34"/>
      <c r="AL97" s="34"/>
      <c r="AM97" s="33"/>
      <c r="AN97" s="33"/>
      <c r="AO97" s="33"/>
    </row>
    <row r="98" spans="2:69" x14ac:dyDescent="0.3">
      <c r="C98" s="76"/>
      <c r="D98" s="115"/>
      <c r="E98" s="39"/>
      <c r="F98" s="96"/>
      <c r="L98" s="96"/>
      <c r="M98" s="53" t="s">
        <v>184</v>
      </c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C98" s="52"/>
      <c r="AD98" s="52"/>
      <c r="AE98" s="38"/>
      <c r="AF98" s="94"/>
      <c r="AG98" s="94"/>
      <c r="AH98" s="94"/>
      <c r="AI98" s="31"/>
      <c r="AJ98" s="31"/>
      <c r="AK98" s="34"/>
      <c r="AL98" s="34"/>
      <c r="AM98" s="31"/>
      <c r="AN98" s="31"/>
      <c r="AO98" s="33"/>
    </row>
    <row r="99" spans="2:69" x14ac:dyDescent="0.3">
      <c r="D99" s="116"/>
      <c r="E99" s="53"/>
      <c r="F99" s="96"/>
      <c r="M99" s="39" t="s">
        <v>274</v>
      </c>
      <c r="AC99" s="54"/>
      <c r="AD99" s="54"/>
      <c r="AE99" s="54"/>
      <c r="AF99" s="54"/>
      <c r="AG99" s="631"/>
      <c r="AH99" s="631"/>
      <c r="AI99" s="31"/>
      <c r="AJ99" s="33"/>
      <c r="AK99" s="34"/>
      <c r="AL99" s="34"/>
      <c r="AM99" s="33"/>
      <c r="AN99" s="33"/>
      <c r="AO99" s="33"/>
    </row>
    <row r="100" spans="2:69" x14ac:dyDescent="0.3">
      <c r="C100" s="76"/>
      <c r="D100" s="113"/>
      <c r="E100" s="55"/>
      <c r="F100" s="96"/>
      <c r="M100" s="39" t="s">
        <v>276</v>
      </c>
      <c r="AC100" s="52"/>
      <c r="AD100" s="54"/>
      <c r="AE100" s="52"/>
      <c r="AF100" s="54"/>
      <c r="AG100" s="646"/>
      <c r="AH100" s="640"/>
      <c r="AI100" s="31"/>
      <c r="AJ100" s="33"/>
      <c r="AK100" s="34"/>
      <c r="AL100" s="34"/>
      <c r="AM100" s="33"/>
      <c r="AN100" s="33"/>
      <c r="AO100" s="33"/>
      <c r="BH100" s="53"/>
      <c r="BI100" s="53"/>
      <c r="BJ100" s="53"/>
      <c r="BK100" s="52"/>
      <c r="BL100" s="52"/>
      <c r="BM100" s="52"/>
      <c r="BN100" s="52"/>
      <c r="BO100" s="52"/>
      <c r="BP100" s="52"/>
      <c r="BQ100" s="52"/>
    </row>
    <row r="101" spans="2:69" s="76" customFormat="1" x14ac:dyDescent="0.3">
      <c r="C101" s="55"/>
      <c r="D101" s="114"/>
      <c r="E101" s="53"/>
      <c r="F101" s="96"/>
      <c r="G101" s="53"/>
      <c r="H101" s="53"/>
      <c r="I101" s="53"/>
      <c r="J101" s="53"/>
      <c r="K101" s="53"/>
      <c r="L101" s="53"/>
      <c r="M101" s="53" t="s">
        <v>277</v>
      </c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C101" s="52"/>
      <c r="AD101" s="52"/>
      <c r="AE101" s="52"/>
      <c r="AF101" s="52"/>
      <c r="AG101" s="640"/>
      <c r="AH101" s="640"/>
      <c r="AI101" s="53"/>
      <c r="AJ101" s="33"/>
      <c r="AK101" s="53"/>
      <c r="AL101" s="53"/>
      <c r="AM101" s="33"/>
      <c r="AN101" s="33"/>
      <c r="AO101" s="31"/>
      <c r="AP101" s="264"/>
      <c r="AQ101" s="264"/>
      <c r="AR101" s="263"/>
      <c r="AS101" s="263"/>
      <c r="AT101" s="263"/>
      <c r="AU101" s="263"/>
      <c r="AV101" s="264"/>
      <c r="AW101" s="264"/>
      <c r="AX101" s="264"/>
      <c r="AY101" s="264"/>
      <c r="AZ101" s="263"/>
      <c r="BA101" s="263"/>
      <c r="BB101" s="263"/>
      <c r="BC101" s="264"/>
      <c r="BD101" s="264"/>
      <c r="BE101" s="264"/>
      <c r="BF101" s="264"/>
      <c r="BG101" s="264"/>
    </row>
    <row r="102" spans="2:69" s="55" customFormat="1" x14ac:dyDescent="0.3">
      <c r="D102" s="114"/>
      <c r="E102" s="53"/>
      <c r="F102" s="96"/>
      <c r="AC102" s="52"/>
      <c r="AD102" s="52"/>
      <c r="AE102" s="52"/>
      <c r="AF102" s="52"/>
      <c r="AG102" s="639"/>
      <c r="AH102" s="640"/>
      <c r="AJ102" s="97"/>
      <c r="AK102" s="53"/>
      <c r="AL102" s="53"/>
      <c r="AM102" s="97"/>
      <c r="AN102" s="97"/>
      <c r="AO102" s="31"/>
      <c r="AT102" s="53"/>
      <c r="AU102" s="53"/>
    </row>
    <row r="103" spans="2:69" s="76" customFormat="1" x14ac:dyDescent="0.3">
      <c r="C103" s="55"/>
      <c r="D103" s="114"/>
      <c r="E103" s="53"/>
      <c r="F103" s="96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C103" s="52"/>
      <c r="AD103" s="52"/>
      <c r="AE103" s="52"/>
      <c r="AF103" s="52"/>
      <c r="AG103" s="31"/>
      <c r="AH103" s="31"/>
      <c r="AI103" s="53"/>
      <c r="AJ103" s="33"/>
      <c r="AK103" s="53"/>
      <c r="AL103" s="53"/>
      <c r="AM103" s="33"/>
      <c r="AN103" s="33"/>
      <c r="AO103" s="31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</row>
    <row r="104" spans="2:69" s="76" customFormat="1" x14ac:dyDescent="0.3">
      <c r="C104" s="53"/>
      <c r="D104" s="113"/>
      <c r="E104" s="39"/>
      <c r="F104" s="96"/>
      <c r="G104" s="53"/>
      <c r="H104" s="53"/>
      <c r="I104" s="53"/>
      <c r="J104" s="53"/>
      <c r="K104" s="53"/>
      <c r="AE104" s="39"/>
      <c r="AF104" s="39"/>
      <c r="AG104" s="53"/>
      <c r="AH104" s="53"/>
      <c r="AK104" s="53"/>
      <c r="AL104" s="53"/>
      <c r="AO104" s="53"/>
      <c r="AP104" s="53"/>
      <c r="AQ104" s="53"/>
      <c r="AR104" s="53"/>
      <c r="AS104" s="53"/>
      <c r="AT104" s="53"/>
      <c r="AU104" s="53"/>
      <c r="AW104" s="53"/>
      <c r="AX104" s="53"/>
      <c r="AY104" s="53"/>
      <c r="AZ104" s="53"/>
    </row>
    <row r="105" spans="2:69" s="76" customFormat="1" x14ac:dyDescent="0.3">
      <c r="C105" s="53"/>
      <c r="D105" s="111"/>
      <c r="E105" s="39"/>
      <c r="F105" s="96"/>
      <c r="G105" s="53"/>
      <c r="H105" s="53"/>
      <c r="I105" s="53"/>
      <c r="J105" s="53"/>
      <c r="K105" s="53"/>
      <c r="AD105" s="34"/>
      <c r="AE105" s="53"/>
      <c r="AF105" s="53"/>
      <c r="AG105" s="53"/>
      <c r="AH105" s="53"/>
      <c r="AI105" s="53"/>
      <c r="AO105" s="33"/>
      <c r="AP105" s="31"/>
      <c r="AQ105" s="126"/>
      <c r="AR105" s="31"/>
      <c r="AS105" s="126"/>
      <c r="AT105" s="31"/>
      <c r="AU105" s="31"/>
      <c r="AV105" s="31"/>
      <c r="AW105" s="31"/>
      <c r="AX105" s="53"/>
      <c r="AY105" s="53"/>
      <c r="AZ105" s="53"/>
      <c r="BA105" s="53"/>
    </row>
    <row r="106" spans="2:69" x14ac:dyDescent="0.3">
      <c r="D106" s="111"/>
      <c r="E106" s="39"/>
      <c r="AK106" s="34"/>
      <c r="AL106" s="34"/>
      <c r="AM106" s="48"/>
      <c r="AN106" s="48"/>
      <c r="AO106" s="38"/>
      <c r="AP106" s="94"/>
      <c r="AQ106" s="94"/>
      <c r="AR106" s="94"/>
      <c r="AS106" s="94"/>
      <c r="AT106" s="94"/>
      <c r="AU106" s="94"/>
      <c r="AV106" s="94"/>
      <c r="AW106" s="52"/>
    </row>
    <row r="107" spans="2:69" x14ac:dyDescent="0.3">
      <c r="B107" s="86"/>
      <c r="C107" s="39"/>
      <c r="D107" s="111"/>
      <c r="E107" s="39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C107" s="53"/>
      <c r="AD107" s="53"/>
      <c r="AE107" s="53"/>
      <c r="AF107" s="53"/>
      <c r="AG107" s="53"/>
      <c r="AK107" s="34"/>
      <c r="AL107" s="31"/>
      <c r="AM107" s="34"/>
      <c r="AN107" s="32"/>
      <c r="AO107" s="32"/>
      <c r="AP107" s="94"/>
      <c r="AQ107" s="94"/>
      <c r="AR107" s="94"/>
      <c r="AS107" s="94"/>
      <c r="AT107" s="94"/>
      <c r="AU107" s="94"/>
      <c r="AV107" s="94"/>
      <c r="AW107" s="31"/>
    </row>
    <row r="108" spans="2:69" x14ac:dyDescent="0.3">
      <c r="B108" s="86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C108" s="53"/>
      <c r="AD108" s="53"/>
      <c r="AE108" s="53"/>
      <c r="AF108" s="53"/>
      <c r="AG108" s="53"/>
      <c r="AK108" s="34"/>
      <c r="AL108" s="34"/>
      <c r="AM108" s="34"/>
      <c r="AN108" s="32"/>
      <c r="AO108" s="32"/>
      <c r="AP108" s="94"/>
      <c r="AQ108" s="94"/>
      <c r="AR108" s="94"/>
      <c r="AS108" s="94"/>
      <c r="AT108" s="94"/>
      <c r="AU108" s="94"/>
      <c r="AV108" s="94"/>
      <c r="AW108" s="52"/>
    </row>
    <row r="109" spans="2:69" x14ac:dyDescent="0.3">
      <c r="C109" s="88"/>
      <c r="AC109" s="53"/>
      <c r="AD109" s="53"/>
      <c r="AE109" s="53"/>
      <c r="AF109" s="53"/>
      <c r="AG109" s="53"/>
      <c r="AK109" s="34"/>
      <c r="AL109" s="34"/>
      <c r="AM109" s="34"/>
      <c r="AN109" s="32"/>
      <c r="AO109" s="32"/>
      <c r="AP109" s="94"/>
      <c r="AQ109" s="94"/>
      <c r="AR109" s="94"/>
      <c r="AS109" s="94"/>
      <c r="AT109" s="94"/>
      <c r="AU109" s="94"/>
      <c r="AV109" s="94"/>
      <c r="AW109" s="52"/>
    </row>
    <row r="110" spans="2:69" x14ac:dyDescent="0.3">
      <c r="AC110" s="53"/>
      <c r="AD110" s="53"/>
      <c r="AE110" s="53"/>
      <c r="AF110" s="53"/>
      <c r="AG110" s="53"/>
      <c r="AK110" s="34"/>
      <c r="AL110" s="34"/>
      <c r="AM110" s="34"/>
      <c r="AN110" s="32"/>
      <c r="AO110" s="32"/>
      <c r="AP110" s="94"/>
      <c r="AQ110" s="94"/>
      <c r="AR110" s="94"/>
      <c r="AS110" s="94"/>
      <c r="AT110" s="94"/>
      <c r="AU110" s="94"/>
      <c r="AV110" s="94"/>
      <c r="AW110" s="52"/>
    </row>
    <row r="111" spans="2:69" x14ac:dyDescent="0.3">
      <c r="AC111" s="53"/>
      <c r="AD111" s="53"/>
      <c r="AE111" s="53"/>
      <c r="AF111" s="53"/>
      <c r="AG111" s="53"/>
      <c r="AK111" s="34"/>
      <c r="AL111" s="34"/>
      <c r="AM111" s="34"/>
      <c r="AN111" s="32"/>
      <c r="AO111" s="32"/>
      <c r="AP111" s="94"/>
      <c r="AQ111" s="94"/>
      <c r="AR111" s="94"/>
      <c r="AS111" s="94"/>
      <c r="AT111" s="94"/>
      <c r="AU111" s="94"/>
      <c r="AV111" s="94"/>
      <c r="AW111" s="52"/>
    </row>
    <row r="112" spans="2:69" x14ac:dyDescent="0.3">
      <c r="C112" s="76"/>
      <c r="D112" s="116"/>
      <c r="AC112" s="53"/>
      <c r="AD112" s="53"/>
      <c r="AE112" s="53"/>
      <c r="AF112" s="53"/>
      <c r="AG112" s="53"/>
      <c r="AK112" s="34"/>
      <c r="AL112" s="34"/>
      <c r="AM112" s="34"/>
      <c r="AN112" s="32"/>
      <c r="AO112" s="32"/>
      <c r="AP112" s="94"/>
      <c r="AQ112" s="94"/>
      <c r="AR112" s="94"/>
      <c r="AS112" s="94"/>
      <c r="AT112" s="94"/>
      <c r="AU112" s="94"/>
      <c r="AV112" s="94"/>
      <c r="AW112" s="52"/>
    </row>
    <row r="113" spans="3:53" x14ac:dyDescent="0.3">
      <c r="C113" s="76"/>
      <c r="D113" s="116"/>
      <c r="AK113" s="34"/>
      <c r="AL113" s="34"/>
      <c r="AM113" s="34"/>
      <c r="AN113" s="32"/>
      <c r="AO113" s="32"/>
      <c r="AP113" s="94"/>
      <c r="AQ113" s="94"/>
      <c r="AR113" s="94"/>
      <c r="AS113" s="94"/>
      <c r="AT113" s="94"/>
      <c r="AU113" s="94"/>
      <c r="AV113" s="94"/>
      <c r="AW113" s="52"/>
    </row>
    <row r="114" spans="3:53" s="76" customFormat="1" x14ac:dyDescent="0.3">
      <c r="C114" s="34"/>
      <c r="D114" s="116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L114" s="53"/>
      <c r="AN114" s="32"/>
      <c r="AO114" s="32"/>
      <c r="AP114" s="94"/>
      <c r="AQ114" s="94"/>
      <c r="AR114" s="94"/>
      <c r="AS114" s="94"/>
      <c r="AT114" s="94"/>
      <c r="AU114" s="94"/>
      <c r="AV114" s="94"/>
      <c r="AW114" s="31"/>
      <c r="AX114" s="53"/>
      <c r="AY114" s="53"/>
      <c r="AZ114" s="53"/>
      <c r="BA114" s="53"/>
    </row>
    <row r="115" spans="3:53" s="76" customFormat="1" x14ac:dyDescent="0.3">
      <c r="C115" s="99"/>
      <c r="D115" s="116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L115" s="53"/>
      <c r="AN115" s="32"/>
      <c r="AO115" s="32"/>
      <c r="AP115" s="94"/>
      <c r="AQ115" s="94"/>
      <c r="AR115" s="94"/>
      <c r="AS115" s="94"/>
      <c r="AT115" s="94"/>
      <c r="AU115" s="94"/>
      <c r="AV115" s="94"/>
      <c r="AW115" s="31"/>
      <c r="AX115" s="53"/>
      <c r="AY115" s="53"/>
      <c r="AZ115" s="53"/>
      <c r="BA115" s="53"/>
    </row>
    <row r="116" spans="3:53" x14ac:dyDescent="0.3">
      <c r="C116" s="76"/>
      <c r="D116" s="116"/>
      <c r="E116" s="76"/>
      <c r="AK116" s="34"/>
      <c r="AM116" s="34"/>
      <c r="AN116" s="32"/>
      <c r="AO116" s="32"/>
      <c r="AP116" s="94"/>
      <c r="AQ116" s="94"/>
      <c r="AR116" s="94"/>
      <c r="AS116" s="94"/>
      <c r="AT116" s="94"/>
      <c r="AU116" s="94"/>
      <c r="AV116" s="94"/>
      <c r="AW116" s="52"/>
    </row>
    <row r="117" spans="3:53" x14ac:dyDescent="0.3">
      <c r="AO117" s="52"/>
      <c r="AP117" s="94"/>
      <c r="AQ117" s="94"/>
      <c r="AR117" s="94"/>
      <c r="AS117" s="94"/>
      <c r="AT117" s="94"/>
      <c r="AU117" s="94"/>
      <c r="AV117" s="94"/>
      <c r="AW117" s="52"/>
    </row>
    <row r="118" spans="3:53" x14ac:dyDescent="0.3">
      <c r="AO118" s="52"/>
      <c r="AP118" s="52"/>
      <c r="AQ118" s="52"/>
      <c r="AR118" s="52"/>
      <c r="AS118" s="52"/>
      <c r="AT118" s="52"/>
      <c r="AU118" s="52"/>
      <c r="AV118" s="52"/>
      <c r="AW118" s="52"/>
    </row>
  </sheetData>
  <mergeCells count="60">
    <mergeCell ref="AM92:AN92"/>
    <mergeCell ref="AE4:AG4"/>
    <mergeCell ref="AH4:AJ4"/>
    <mergeCell ref="AH5:AJ5"/>
    <mergeCell ref="AM90:AN90"/>
    <mergeCell ref="AM91:AN91"/>
    <mergeCell ref="AM89:AN89"/>
    <mergeCell ref="AE5:AG5"/>
    <mergeCell ref="AC71:AE71"/>
    <mergeCell ref="AF71:AH71"/>
    <mergeCell ref="AI71:AK71"/>
    <mergeCell ref="AG102:AH102"/>
    <mergeCell ref="AG90:AH90"/>
    <mergeCell ref="AG91:AH91"/>
    <mergeCell ref="AG92:AH92"/>
    <mergeCell ref="AG101:AH101"/>
    <mergeCell ref="AG100:AH100"/>
    <mergeCell ref="B69:C69"/>
    <mergeCell ref="AG99:AH99"/>
    <mergeCell ref="AG89:AH89"/>
    <mergeCell ref="M71:Q71"/>
    <mergeCell ref="B66:C66"/>
    <mergeCell ref="D88:E88"/>
    <mergeCell ref="U71:X71"/>
    <mergeCell ref="B63:C63"/>
    <mergeCell ref="B64:C64"/>
    <mergeCell ref="B65:C65"/>
    <mergeCell ref="AB3:AJ3"/>
    <mergeCell ref="R3:T3"/>
    <mergeCell ref="U3:V3"/>
    <mergeCell ref="AB4:AD4"/>
    <mergeCell ref="AB5:AD5"/>
    <mergeCell ref="B17:B18"/>
    <mergeCell ref="D50:E50"/>
    <mergeCell ref="D46:E46"/>
    <mergeCell ref="W3:X3"/>
    <mergeCell ref="Z2:AA2"/>
    <mergeCell ref="M3:Q3"/>
    <mergeCell ref="AR4:AS4"/>
    <mergeCell ref="Z3:AA4"/>
    <mergeCell ref="C17:C18"/>
    <mergeCell ref="F2:L2"/>
    <mergeCell ref="R4:S4"/>
    <mergeCell ref="M2:X2"/>
    <mergeCell ref="BB52:BC52"/>
    <mergeCell ref="BB62:BC62"/>
    <mergeCell ref="AY2:AZ2"/>
    <mergeCell ref="AY3:AZ3"/>
    <mergeCell ref="AK3:AL3"/>
    <mergeCell ref="BB7:BC7"/>
    <mergeCell ref="BB8:BC8"/>
    <mergeCell ref="BB9:BC9"/>
    <mergeCell ref="BB10:BC10"/>
    <mergeCell ref="BB11:BC11"/>
    <mergeCell ref="BB12:BC12"/>
    <mergeCell ref="AP4:AQ4"/>
    <mergeCell ref="AP2:AX2"/>
    <mergeCell ref="AB2:AO2"/>
    <mergeCell ref="AP3:AX3"/>
    <mergeCell ref="BB57:BC57"/>
  </mergeCells>
  <printOptions verticalCentered="1"/>
  <pageMargins left="0.23622047244094491" right="0.23622047244094491" top="0.74803149606299213" bottom="0.74803149606299213" header="0.31496062992125984" footer="0.31496062992125984"/>
  <pageSetup paperSize="8" scale="76" orientation="landscape" r:id="rId1"/>
  <headerFooter>
    <oddHeader>&amp;CTable 8-10 - NCOP-2 Training requirement</oddHeader>
    <oddFooter>&amp;CNATO UNCLASSIFIED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5"/>
  <sheetViews>
    <sheetView workbookViewId="0">
      <selection activeCell="N31" sqref="N31"/>
    </sheetView>
  </sheetViews>
  <sheetFormatPr defaultRowHeight="14.4" x14ac:dyDescent="0.3"/>
  <cols>
    <col min="1" max="1" width="4.88671875" customWidth="1"/>
    <col min="2" max="2" width="14.44140625" bestFit="1" customWidth="1"/>
    <col min="3" max="3" width="3" bestFit="1" customWidth="1"/>
    <col min="4" max="4" width="2.6640625" bestFit="1" customWidth="1"/>
    <col min="5" max="5" width="3.109375" bestFit="1" customWidth="1"/>
    <col min="6" max="6" width="2.6640625" bestFit="1" customWidth="1"/>
    <col min="7" max="7" width="3" bestFit="1" customWidth="1"/>
    <col min="8" max="8" width="2.6640625" bestFit="1" customWidth="1"/>
    <col min="9" max="9" width="3.109375" bestFit="1" customWidth="1"/>
    <col min="10" max="10" width="2.6640625" bestFit="1" customWidth="1"/>
    <col min="11" max="11" width="3" bestFit="1" customWidth="1"/>
    <col min="12" max="12" width="2.6640625" bestFit="1" customWidth="1"/>
    <col min="13" max="13" width="3.109375" bestFit="1" customWidth="1"/>
    <col min="14" max="15" width="2.6640625" bestFit="1" customWidth="1"/>
  </cols>
  <sheetData>
    <row r="2" spans="2:16" x14ac:dyDescent="0.3">
      <c r="B2" s="659" t="s">
        <v>269</v>
      </c>
      <c r="C2" s="661" t="s">
        <v>197</v>
      </c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3"/>
    </row>
    <row r="3" spans="2:16" x14ac:dyDescent="0.3">
      <c r="B3" s="660"/>
      <c r="C3" s="538" t="s">
        <v>131</v>
      </c>
      <c r="D3" s="265" t="s">
        <v>199</v>
      </c>
      <c r="E3" s="265" t="s">
        <v>200</v>
      </c>
      <c r="F3" s="266" t="s">
        <v>196</v>
      </c>
      <c r="G3" s="538" t="s">
        <v>131</v>
      </c>
      <c r="H3" s="265" t="s">
        <v>199</v>
      </c>
      <c r="I3" s="265" t="s">
        <v>200</v>
      </c>
      <c r="J3" s="266" t="s">
        <v>196</v>
      </c>
      <c r="K3" s="538" t="s">
        <v>131</v>
      </c>
      <c r="L3" s="265" t="s">
        <v>199</v>
      </c>
      <c r="M3" s="265" t="s">
        <v>200</v>
      </c>
      <c r="N3" s="266" t="s">
        <v>196</v>
      </c>
    </row>
    <row r="4" spans="2:16" x14ac:dyDescent="0.3">
      <c r="B4" s="541"/>
      <c r="C4" s="661" t="s">
        <v>1</v>
      </c>
      <c r="D4" s="662"/>
      <c r="E4" s="662"/>
      <c r="F4" s="663"/>
      <c r="G4" s="661" t="s">
        <v>323</v>
      </c>
      <c r="H4" s="662"/>
      <c r="I4" s="662"/>
      <c r="J4" s="663"/>
      <c r="K4" s="661" t="s">
        <v>178</v>
      </c>
      <c r="L4" s="662"/>
      <c r="M4" s="662"/>
      <c r="N4" s="663"/>
    </row>
    <row r="5" spans="2:16" x14ac:dyDescent="0.3">
      <c r="B5" s="327" t="s">
        <v>270</v>
      </c>
      <c r="C5" s="539">
        <v>5</v>
      </c>
      <c r="D5" s="267">
        <v>7</v>
      </c>
      <c r="E5" s="267">
        <v>10</v>
      </c>
      <c r="F5" s="268">
        <v>15</v>
      </c>
      <c r="G5" s="539">
        <v>2</v>
      </c>
      <c r="H5" s="267">
        <v>4</v>
      </c>
      <c r="I5" s="267">
        <v>4</v>
      </c>
      <c r="J5" s="267">
        <v>6</v>
      </c>
      <c r="K5" s="543">
        <f>C5+G5</f>
        <v>7</v>
      </c>
      <c r="L5" s="296">
        <f t="shared" ref="L5:N5" si="0">D5+H5</f>
        <v>11</v>
      </c>
      <c r="M5" s="296">
        <f t="shared" si="0"/>
        <v>14</v>
      </c>
      <c r="N5" s="544">
        <f t="shared" si="0"/>
        <v>21</v>
      </c>
    </row>
    <row r="6" spans="2:16" x14ac:dyDescent="0.3">
      <c r="B6" s="328" t="s">
        <v>271</v>
      </c>
      <c r="C6" s="540">
        <v>5</v>
      </c>
      <c r="D6" s="269">
        <v>7</v>
      </c>
      <c r="E6" s="269">
        <v>10</v>
      </c>
      <c r="F6" s="270">
        <v>15</v>
      </c>
      <c r="G6" s="540">
        <v>2</v>
      </c>
      <c r="H6" s="269">
        <v>4</v>
      </c>
      <c r="I6" s="269">
        <v>4</v>
      </c>
      <c r="J6" s="269">
        <v>6</v>
      </c>
      <c r="K6" s="538">
        <f>C6+G6</f>
        <v>7</v>
      </c>
      <c r="L6" s="265">
        <f t="shared" ref="L6" si="1">D6+H6</f>
        <v>11</v>
      </c>
      <c r="M6" s="265">
        <f t="shared" ref="M6" si="2">E6+I6</f>
        <v>14</v>
      </c>
      <c r="N6" s="266">
        <f t="shared" ref="N6" si="3">F6+J6</f>
        <v>21</v>
      </c>
    </row>
    <row r="7" spans="2:16" x14ac:dyDescent="0.3">
      <c r="B7" s="537" t="s">
        <v>178</v>
      </c>
      <c r="C7" s="540"/>
      <c r="D7" s="269"/>
      <c r="E7" s="269"/>
      <c r="F7" s="270"/>
      <c r="G7" s="540"/>
      <c r="H7" s="269"/>
      <c r="I7" s="269"/>
      <c r="J7" s="269"/>
      <c r="K7" s="538">
        <f>K6+K5</f>
        <v>14</v>
      </c>
      <c r="L7" s="265">
        <f t="shared" ref="L7:N7" si="4">L6+L5</f>
        <v>22</v>
      </c>
      <c r="M7" s="265">
        <f t="shared" si="4"/>
        <v>28</v>
      </c>
      <c r="N7" s="266">
        <f t="shared" si="4"/>
        <v>42</v>
      </c>
    </row>
    <row r="13" spans="2:16" s="246" customFormat="1" x14ac:dyDescent="0.3"/>
    <row r="14" spans="2:16" x14ac:dyDescent="0.3">
      <c r="P14" s="542"/>
    </row>
    <row r="15" spans="2:16" x14ac:dyDescent="0.3">
      <c r="P15" s="542"/>
    </row>
  </sheetData>
  <mergeCells count="5">
    <mergeCell ref="B2:B3"/>
    <mergeCell ref="C4:F4"/>
    <mergeCell ref="G4:J4"/>
    <mergeCell ref="K4:N4"/>
    <mergeCell ref="C2:N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7"/>
  <sheetViews>
    <sheetView tabSelected="1" workbookViewId="0">
      <selection activeCell="P5" sqref="P5"/>
    </sheetView>
  </sheetViews>
  <sheetFormatPr defaultColWidth="9.109375" defaultRowHeight="14.4" outlineLevelCol="1" x14ac:dyDescent="0.3"/>
  <cols>
    <col min="1" max="1" width="8.88671875" style="10" customWidth="1"/>
    <col min="2" max="2" width="15.33203125" style="10" bestFit="1" customWidth="1"/>
    <col min="3" max="3" width="34.88671875" style="321" customWidth="1"/>
    <col min="4" max="4" width="8.44140625" style="10" customWidth="1"/>
    <col min="5" max="5" width="9.5546875" style="10" customWidth="1"/>
    <col min="6" max="9" width="10.109375" style="10" customWidth="1"/>
    <col min="10" max="10" width="10.33203125" style="321" customWidth="1" outlineLevel="1"/>
    <col min="11" max="11" width="10.88671875" style="321" customWidth="1" outlineLevel="1"/>
    <col min="12" max="12" width="11.44140625" style="321" customWidth="1" outlineLevel="1"/>
    <col min="13" max="13" width="10.44140625" style="321" customWidth="1" outlineLevel="1"/>
    <col min="14" max="14" width="10.33203125" style="321" customWidth="1" outlineLevel="1"/>
    <col min="15" max="15" width="9.6640625" style="321" customWidth="1" outlineLevel="1"/>
    <col min="16" max="16384" width="9.109375" style="10"/>
  </cols>
  <sheetData>
    <row r="2" spans="1:16" x14ac:dyDescent="0.3">
      <c r="B2" s="511"/>
      <c r="C2" s="512"/>
      <c r="D2" s="511"/>
      <c r="E2" s="511"/>
      <c r="F2" s="664" t="s">
        <v>318</v>
      </c>
      <c r="G2" s="664"/>
      <c r="H2" s="664" t="s">
        <v>319</v>
      </c>
      <c r="I2" s="664"/>
      <c r="J2" s="665" t="s">
        <v>320</v>
      </c>
      <c r="K2" s="666"/>
      <c r="L2" s="667"/>
      <c r="M2" s="668" t="s">
        <v>320</v>
      </c>
      <c r="N2" s="669"/>
      <c r="O2" s="670"/>
      <c r="P2" s="104"/>
    </row>
    <row r="3" spans="1:16" ht="57.6" x14ac:dyDescent="0.3">
      <c r="B3" s="530" t="s">
        <v>163</v>
      </c>
      <c r="C3" s="512"/>
      <c r="D3" s="511"/>
      <c r="E3" s="135" t="s">
        <v>240</v>
      </c>
      <c r="F3" s="135" t="s">
        <v>177</v>
      </c>
      <c r="G3" s="135" t="s">
        <v>189</v>
      </c>
      <c r="H3" s="135" t="s">
        <v>177</v>
      </c>
      <c r="I3" s="135" t="s">
        <v>189</v>
      </c>
      <c r="J3" s="519">
        <v>5</v>
      </c>
      <c r="K3" s="519">
        <v>3</v>
      </c>
      <c r="L3" s="520">
        <v>2</v>
      </c>
      <c r="M3" s="521">
        <v>5</v>
      </c>
      <c r="N3" s="522">
        <v>3</v>
      </c>
      <c r="O3" s="523">
        <v>2</v>
      </c>
    </row>
    <row r="4" spans="1:16" ht="28.8" x14ac:dyDescent="0.3">
      <c r="B4" s="511" t="s">
        <v>90</v>
      </c>
      <c r="C4" s="512" t="s">
        <v>91</v>
      </c>
      <c r="D4" s="511" t="s">
        <v>92</v>
      </c>
      <c r="E4" s="531"/>
      <c r="F4" s="511"/>
      <c r="G4" s="511"/>
      <c r="H4" s="511"/>
      <c r="I4" s="511"/>
      <c r="J4" s="519" t="s">
        <v>321</v>
      </c>
      <c r="K4" s="519" t="s">
        <v>322</v>
      </c>
      <c r="L4" s="520" t="s">
        <v>323</v>
      </c>
      <c r="M4" s="521" t="s">
        <v>324</v>
      </c>
      <c r="N4" s="522" t="s">
        <v>322</v>
      </c>
      <c r="O4" s="523" t="s">
        <v>323</v>
      </c>
    </row>
    <row r="5" spans="1:16" ht="28.8" x14ac:dyDescent="0.3">
      <c r="B5" s="511"/>
      <c r="C5" s="512"/>
      <c r="D5" s="511"/>
      <c r="E5" s="531"/>
      <c r="F5" s="511" t="s">
        <v>182</v>
      </c>
      <c r="G5" s="511" t="s">
        <v>182</v>
      </c>
      <c r="H5" s="511" t="s">
        <v>182</v>
      </c>
      <c r="I5" s="511" t="s">
        <v>182</v>
      </c>
      <c r="J5" s="519" t="s">
        <v>325</v>
      </c>
      <c r="K5" s="519" t="s">
        <v>325</v>
      </c>
      <c r="L5" s="520" t="s">
        <v>325</v>
      </c>
      <c r="M5" s="521" t="s">
        <v>326</v>
      </c>
      <c r="N5" s="522" t="s">
        <v>326</v>
      </c>
      <c r="O5" s="523" t="s">
        <v>326</v>
      </c>
    </row>
    <row r="6" spans="1:16" ht="28.8" x14ac:dyDescent="0.3">
      <c r="A6" s="10" t="s">
        <v>327</v>
      </c>
      <c r="B6" s="532" t="s">
        <v>328</v>
      </c>
      <c r="C6" s="533" t="s">
        <v>329</v>
      </c>
      <c r="D6" s="532" t="s">
        <v>93</v>
      </c>
      <c r="E6" s="532" t="s">
        <v>239</v>
      </c>
      <c r="F6" s="516">
        <f t="shared" ref="F6:F14" si="0">VLOOKUP($B6, TRAINING, 19, FALSE)</f>
        <v>2</v>
      </c>
      <c r="G6" s="516">
        <f t="shared" ref="G6:G14" si="1">VLOOKUP($B6, TRAINING, 20, FALSE)</f>
        <v>1</v>
      </c>
      <c r="H6" s="516">
        <f t="shared" ref="H6:H14" si="2">VLOOKUP($B6, TRAINING, 21, FALSE)</f>
        <v>1</v>
      </c>
      <c r="I6" s="516">
        <f t="shared" ref="I6:I14" si="3">VLOOKUP($B6, TRAINING, 22, FALSE)</f>
        <v>1</v>
      </c>
      <c r="J6" s="524">
        <f>(F6+H6)*$J$3</f>
        <v>15</v>
      </c>
      <c r="K6" s="524">
        <f>(F6+H6)*$K$3</f>
        <v>9</v>
      </c>
      <c r="L6" s="525">
        <f>($F6+$H6)*L$3</f>
        <v>6</v>
      </c>
      <c r="M6" s="526">
        <f>(G6+I6)*5</f>
        <v>10</v>
      </c>
      <c r="N6" s="527">
        <f>(G6+I6)*$N$3</f>
        <v>6</v>
      </c>
      <c r="O6" s="528">
        <f>($G6+$I6)*O$3</f>
        <v>4</v>
      </c>
    </row>
    <row r="7" spans="1:16" x14ac:dyDescent="0.3">
      <c r="A7" s="10" t="s">
        <v>330</v>
      </c>
      <c r="B7" s="532" t="s">
        <v>129</v>
      </c>
      <c r="C7" s="533" t="s">
        <v>331</v>
      </c>
      <c r="D7" s="532" t="s">
        <v>98</v>
      </c>
      <c r="E7" s="532" t="s">
        <v>239</v>
      </c>
      <c r="F7" s="516">
        <f t="shared" si="0"/>
        <v>3</v>
      </c>
      <c r="G7" s="516">
        <f t="shared" si="1"/>
        <v>1</v>
      </c>
      <c r="H7" s="516">
        <f t="shared" si="2"/>
        <v>1</v>
      </c>
      <c r="I7" s="516">
        <f t="shared" si="3"/>
        <v>1</v>
      </c>
      <c r="J7" s="524">
        <f t="shared" ref="J7:J14" si="4">(F7+H7)*$J$3</f>
        <v>20</v>
      </c>
      <c r="K7" s="524">
        <f t="shared" ref="K7:K14" si="5">(F7+H7)*$K$3</f>
        <v>12</v>
      </c>
      <c r="L7" s="525">
        <f t="shared" ref="L7:L14" si="6">($F7+$H7)*L$3</f>
        <v>8</v>
      </c>
      <c r="M7" s="526">
        <f t="shared" ref="M7:M14" si="7">(G7+I7)*5</f>
        <v>10</v>
      </c>
      <c r="N7" s="527">
        <f t="shared" ref="N7:N14" si="8">(G7+I7)*$N$3</f>
        <v>6</v>
      </c>
      <c r="O7" s="528">
        <f t="shared" ref="O7:O14" si="9">($G7+$I7)*O$3</f>
        <v>4</v>
      </c>
    </row>
    <row r="8" spans="1:16" x14ac:dyDescent="0.3">
      <c r="A8" s="10" t="s">
        <v>332</v>
      </c>
      <c r="B8" s="532" t="s">
        <v>130</v>
      </c>
      <c r="C8" s="533" t="s">
        <v>333</v>
      </c>
      <c r="D8" s="532" t="s">
        <v>94</v>
      </c>
      <c r="E8" s="532" t="s">
        <v>239</v>
      </c>
      <c r="F8" s="516">
        <f t="shared" si="0"/>
        <v>3</v>
      </c>
      <c r="G8" s="516">
        <f t="shared" si="1"/>
        <v>1</v>
      </c>
      <c r="H8" s="516">
        <f t="shared" si="2"/>
        <v>1</v>
      </c>
      <c r="I8" s="516">
        <f t="shared" si="3"/>
        <v>1</v>
      </c>
      <c r="J8" s="524">
        <f t="shared" si="4"/>
        <v>20</v>
      </c>
      <c r="K8" s="524">
        <f t="shared" si="5"/>
        <v>12</v>
      </c>
      <c r="L8" s="525">
        <f t="shared" si="6"/>
        <v>8</v>
      </c>
      <c r="M8" s="526">
        <f t="shared" si="7"/>
        <v>10</v>
      </c>
      <c r="N8" s="527">
        <f t="shared" si="8"/>
        <v>6</v>
      </c>
      <c r="O8" s="528">
        <f t="shared" si="9"/>
        <v>4</v>
      </c>
    </row>
    <row r="9" spans="1:16" x14ac:dyDescent="0.3">
      <c r="A9" s="10" t="s">
        <v>334</v>
      </c>
      <c r="B9" s="532" t="s">
        <v>100</v>
      </c>
      <c r="C9" s="533" t="s">
        <v>335</v>
      </c>
      <c r="D9" s="532" t="s">
        <v>95</v>
      </c>
      <c r="E9" s="532" t="s">
        <v>239</v>
      </c>
      <c r="F9" s="516">
        <f t="shared" si="0"/>
        <v>2</v>
      </c>
      <c r="G9" s="516">
        <f t="shared" si="1"/>
        <v>1</v>
      </c>
      <c r="H9" s="516">
        <f t="shared" si="2"/>
        <v>1</v>
      </c>
      <c r="I9" s="516">
        <f t="shared" si="3"/>
        <v>1</v>
      </c>
      <c r="J9" s="524">
        <f t="shared" si="4"/>
        <v>15</v>
      </c>
      <c r="K9" s="524">
        <f t="shared" si="5"/>
        <v>9</v>
      </c>
      <c r="L9" s="525">
        <f t="shared" si="6"/>
        <v>6</v>
      </c>
      <c r="M9" s="526">
        <f t="shared" si="7"/>
        <v>10</v>
      </c>
      <c r="N9" s="527">
        <f t="shared" si="8"/>
        <v>6</v>
      </c>
      <c r="O9" s="528">
        <f t="shared" si="9"/>
        <v>4</v>
      </c>
    </row>
    <row r="10" spans="1:16" x14ac:dyDescent="0.3">
      <c r="A10" s="10" t="s">
        <v>336</v>
      </c>
      <c r="B10" s="532" t="s">
        <v>101</v>
      </c>
      <c r="C10" s="533" t="s">
        <v>337</v>
      </c>
      <c r="D10" s="532" t="s">
        <v>102</v>
      </c>
      <c r="E10" s="532" t="s">
        <v>239</v>
      </c>
      <c r="F10" s="516">
        <f t="shared" si="0"/>
        <v>1</v>
      </c>
      <c r="G10" s="516">
        <f t="shared" si="1"/>
        <v>1</v>
      </c>
      <c r="H10" s="516">
        <f t="shared" si="2"/>
        <v>1</v>
      </c>
      <c r="I10" s="516">
        <f t="shared" si="3"/>
        <v>1</v>
      </c>
      <c r="J10" s="524">
        <f t="shared" si="4"/>
        <v>10</v>
      </c>
      <c r="K10" s="524">
        <f t="shared" si="5"/>
        <v>6</v>
      </c>
      <c r="L10" s="525">
        <f t="shared" si="6"/>
        <v>4</v>
      </c>
      <c r="M10" s="526">
        <f t="shared" si="7"/>
        <v>10</v>
      </c>
      <c r="N10" s="527">
        <f t="shared" si="8"/>
        <v>6</v>
      </c>
      <c r="O10" s="528">
        <f t="shared" si="9"/>
        <v>4</v>
      </c>
    </row>
    <row r="11" spans="1:16" x14ac:dyDescent="0.3">
      <c r="A11" s="10" t="s">
        <v>336</v>
      </c>
      <c r="B11" s="532" t="s">
        <v>104</v>
      </c>
      <c r="C11" s="533" t="s">
        <v>338</v>
      </c>
      <c r="D11" s="532" t="s">
        <v>105</v>
      </c>
      <c r="E11" s="532" t="s">
        <v>239</v>
      </c>
      <c r="F11" s="516">
        <f t="shared" si="0"/>
        <v>2</v>
      </c>
      <c r="G11" s="516">
        <f t="shared" si="1"/>
        <v>1</v>
      </c>
      <c r="H11" s="516">
        <f t="shared" si="2"/>
        <v>1</v>
      </c>
      <c r="I11" s="516">
        <f t="shared" si="3"/>
        <v>1</v>
      </c>
      <c r="J11" s="524">
        <f t="shared" si="4"/>
        <v>15</v>
      </c>
      <c r="K11" s="524">
        <f t="shared" si="5"/>
        <v>9</v>
      </c>
      <c r="L11" s="525">
        <f t="shared" si="6"/>
        <v>6</v>
      </c>
      <c r="M11" s="526">
        <f t="shared" si="7"/>
        <v>10</v>
      </c>
      <c r="N11" s="527">
        <f t="shared" si="8"/>
        <v>6</v>
      </c>
      <c r="O11" s="528">
        <f t="shared" si="9"/>
        <v>4</v>
      </c>
    </row>
    <row r="12" spans="1:16" x14ac:dyDescent="0.3">
      <c r="A12" s="10" t="s">
        <v>339</v>
      </c>
      <c r="B12" s="532" t="s">
        <v>106</v>
      </c>
      <c r="C12" s="533" t="s">
        <v>340</v>
      </c>
      <c r="D12" s="532" t="s">
        <v>107</v>
      </c>
      <c r="E12" s="532" t="s">
        <v>239</v>
      </c>
      <c r="F12" s="516">
        <f t="shared" si="0"/>
        <v>1</v>
      </c>
      <c r="G12" s="516">
        <f t="shared" si="1"/>
        <v>1</v>
      </c>
      <c r="H12" s="516">
        <f t="shared" si="2"/>
        <v>1</v>
      </c>
      <c r="I12" s="516">
        <f t="shared" si="3"/>
        <v>1</v>
      </c>
      <c r="J12" s="524">
        <f t="shared" si="4"/>
        <v>10</v>
      </c>
      <c r="K12" s="524">
        <f t="shared" si="5"/>
        <v>6</v>
      </c>
      <c r="L12" s="525">
        <f t="shared" si="6"/>
        <v>4</v>
      </c>
      <c r="M12" s="526">
        <f t="shared" si="7"/>
        <v>10</v>
      </c>
      <c r="N12" s="527">
        <f t="shared" si="8"/>
        <v>6</v>
      </c>
      <c r="O12" s="528">
        <f t="shared" si="9"/>
        <v>4</v>
      </c>
    </row>
    <row r="13" spans="1:16" x14ac:dyDescent="0.3">
      <c r="A13" s="10" t="s">
        <v>341</v>
      </c>
      <c r="B13" s="532" t="s">
        <v>109</v>
      </c>
      <c r="C13" s="533" t="s">
        <v>342</v>
      </c>
      <c r="D13" s="532" t="s">
        <v>110</v>
      </c>
      <c r="E13" s="532" t="s">
        <v>239</v>
      </c>
      <c r="F13" s="516">
        <f t="shared" si="0"/>
        <v>1</v>
      </c>
      <c r="G13" s="516">
        <f t="shared" si="1"/>
        <v>1</v>
      </c>
      <c r="H13" s="516">
        <f t="shared" si="2"/>
        <v>1</v>
      </c>
      <c r="I13" s="516">
        <f t="shared" si="3"/>
        <v>1</v>
      </c>
      <c r="J13" s="524">
        <f t="shared" si="4"/>
        <v>10</v>
      </c>
      <c r="K13" s="524">
        <f t="shared" si="5"/>
        <v>6</v>
      </c>
      <c r="L13" s="525">
        <f t="shared" si="6"/>
        <v>4</v>
      </c>
      <c r="M13" s="526">
        <f t="shared" si="7"/>
        <v>10</v>
      </c>
      <c r="N13" s="527">
        <f t="shared" si="8"/>
        <v>6</v>
      </c>
      <c r="O13" s="528">
        <f t="shared" si="9"/>
        <v>4</v>
      </c>
    </row>
    <row r="14" spans="1:16" x14ac:dyDescent="0.3">
      <c r="A14" s="10" t="s">
        <v>343</v>
      </c>
      <c r="B14" s="532" t="s">
        <v>113</v>
      </c>
      <c r="C14" s="533" t="s">
        <v>344</v>
      </c>
      <c r="D14" s="532" t="s">
        <v>112</v>
      </c>
      <c r="E14" s="532" t="s">
        <v>239</v>
      </c>
      <c r="F14" s="516">
        <f t="shared" si="0"/>
        <v>6</v>
      </c>
      <c r="G14" s="516">
        <f t="shared" si="1"/>
        <v>2</v>
      </c>
      <c r="H14" s="516">
        <f t="shared" si="2"/>
        <v>2</v>
      </c>
      <c r="I14" s="516">
        <f t="shared" si="3"/>
        <v>2</v>
      </c>
      <c r="J14" s="524">
        <f t="shared" si="4"/>
        <v>40</v>
      </c>
      <c r="K14" s="524">
        <f t="shared" si="5"/>
        <v>24</v>
      </c>
      <c r="L14" s="525">
        <f t="shared" si="6"/>
        <v>16</v>
      </c>
      <c r="M14" s="526">
        <f t="shared" si="7"/>
        <v>20</v>
      </c>
      <c r="N14" s="527">
        <f t="shared" si="8"/>
        <v>12</v>
      </c>
      <c r="O14" s="528">
        <f t="shared" si="9"/>
        <v>8</v>
      </c>
    </row>
    <row r="16" spans="1:16" x14ac:dyDescent="0.3">
      <c r="G16" s="326" t="s">
        <v>318</v>
      </c>
      <c r="I16" s="326" t="s">
        <v>319</v>
      </c>
    </row>
    <row r="17" spans="5:9" x14ac:dyDescent="0.3">
      <c r="E17" s="150" t="s">
        <v>345</v>
      </c>
      <c r="G17" s="529">
        <f>SUM(F6:G14)</f>
        <v>31</v>
      </c>
      <c r="I17" s="529">
        <f>SUM(H6:I14)</f>
        <v>20</v>
      </c>
    </row>
    <row r="19" spans="5:9" ht="15" customHeight="1" x14ac:dyDescent="0.3"/>
    <row r="21" spans="5:9" x14ac:dyDescent="0.3">
      <c r="E21" s="326"/>
    </row>
    <row r="23" spans="5:9" ht="15" customHeight="1" x14ac:dyDescent="0.3"/>
    <row r="27" spans="5:9" ht="15" customHeight="1" x14ac:dyDescent="0.3">
      <c r="E27" s="10" t="s">
        <v>350</v>
      </c>
    </row>
  </sheetData>
  <mergeCells count="4">
    <mergeCell ref="F2:G2"/>
    <mergeCell ref="H2:I2"/>
    <mergeCell ref="J2:L2"/>
    <mergeCell ref="M2:O2"/>
  </mergeCells>
  <pageMargins left="0.7" right="0.7" top="0.75" bottom="0.7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C619413F92C4AA5DC0FD0BA6CB1FC" ma:contentTypeVersion="9" ma:contentTypeDescription="Create a new document." ma:contentTypeScope="" ma:versionID="664a72400aa840a1665cc2bcddf818a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c6a6a3f9a8623f082f5e6e45e5d25a5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askerTracker_SecurityClassification" minOccurs="0"/>
                <xsd:element ref="ns1:TaskerTracker_CaseScope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TaskerTracker_SecurityClassification" ma:index="8" nillable="true" ma:displayName="Security Classification" ma:description="The security classification of the Tasker data for this tasker" ma:format="Dropdown" ma:internalName="TaskerTracker_SecurityClassification">
      <xsd:simpleType>
        <xsd:restriction base="dms:Choice">
          <xsd:enumeration value="NATO UNCLASSIFIED"/>
          <xsd:enumeration value="NATO RESTRICTED"/>
        </xsd:restriction>
      </xsd:simpleType>
    </xsd:element>
    <xsd:element name="TaskerTracker_CaseScope" ma:index="9" ma:displayName="Case Scope" ma:format="Dropdown" ma:internalName="TaskerTracker_CaseScope">
      <xsd:simpleType>
        <xsd:restriction base="dms:Choice">
          <xsd:enumeration value="support/reference document"/>
          <xsd:enumeration value="product created/draft/for coordination"/>
          <xsd:enumeration value="product released/for signature"/>
          <xsd:enumeration value="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Descrip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skerTracker_SecurityClassification xmlns="http://schemas.microsoft.com/sharepoint/v3">NATO UNCLASSIFIED</TaskerTracker_SecurityClassification>
    <TaskerTracker_CaseScope xmlns="http://schemas.microsoft.com/sharepoint/v3">product released/for signature</TaskerTracker_CaseScope>
  </documentManagement>
</p:properties>
</file>

<file path=customXml/itemProps1.xml><?xml version="1.0" encoding="utf-8"?>
<ds:datastoreItem xmlns:ds="http://schemas.openxmlformats.org/officeDocument/2006/customXml" ds:itemID="{308F2AFC-88D9-4B4A-910D-01D31F48EAC2}"/>
</file>

<file path=customXml/itemProps2.xml><?xml version="1.0" encoding="utf-8"?>
<ds:datastoreItem xmlns:ds="http://schemas.openxmlformats.org/officeDocument/2006/customXml" ds:itemID="{F445A8AC-593A-4A03-B993-B0A3A8FC7075}"/>
</file>

<file path=customXml/itemProps3.xml><?xml version="1.0" encoding="utf-8"?>
<ds:datastoreItem xmlns:ds="http://schemas.openxmlformats.org/officeDocument/2006/customXml" ds:itemID="{A5D745D6-EA7C-4FBC-ABC8-B0878677C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implementation Matrix</vt:lpstr>
      <vt:lpstr>Actors</vt:lpstr>
      <vt:lpstr>NCOP-2 Phys.Scope</vt:lpstr>
      <vt:lpstr>Installation effort</vt:lpstr>
      <vt:lpstr>WP4 - Training requirements</vt:lpstr>
      <vt:lpstr>'NCOP-2 Phys.Scope'!Print_Area</vt:lpstr>
      <vt:lpstr>TRAINING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2020-06-22T12:45:38Z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0x01010051CC619413F92C4AA5DC0FD0BA6CB1FC</vt:lpwstr>
  </property>
  <property fmtid="{D5CDD505-2E9C-101B-9397-08002B2CF9AE}" pid="4" name="Status">
    <vt:lpwstr>Draft</vt:lpwstr>
  </property>
  <property fmtid="{D5CDD505-2E9C-101B-9397-08002B2CF9AE}" pid="5" name="Owner">
    <vt:lpwstr/>
  </property>
</Properties>
</file>